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ransportation\WorkSets\117406_VAR-D09 Genl Eng Servs FY 23-24\410-Engineering_JAC-788-0090\Structures\SFN_4004330\EngData\Quantities\"/>
    </mc:Choice>
  </mc:AlternateContent>
  <xr:revisionPtr revIDLastSave="0" documentId="13_ncr:1_{7435B855-72AC-4C9D-9BDC-023A6CC6618B}" xr6:coauthVersionLast="47" xr6:coauthVersionMax="47" xr10:uidLastSave="{00000000-0000-0000-0000-000000000000}"/>
  <bookViews>
    <workbookView xWindow="-110" yWindow="-110" windowWidth="25820" windowHeight="15500" tabRatio="837" firstSheet="13" activeTab="24" xr2:uid="{00000000-000D-0000-FFFF-FFFF00000000}"/>
  </bookViews>
  <sheets>
    <sheet name="Cover Sheet" sheetId="49" r:id="rId1"/>
    <sheet name="STR REM" sheetId="4" r:id="rId2"/>
    <sheet name="WEARING COURSE REM" sheetId="6" r:id="rId3"/>
    <sheet name="COFFERDAM" sheetId="7" r:id="rId4"/>
    <sheet name="EXC" sheetId="42" r:id="rId5"/>
    <sheet name="Resteel" sheetId="13" r:id="rId6"/>
    <sheet name="Deck Conc" sheetId="16" r:id="rId7"/>
    <sheet name="Abut Conc" sheetId="19" r:id="rId8"/>
    <sheet name="Sealing" sheetId="21" r:id="rId9"/>
    <sheet name="Waterproofing" sheetId="22" r:id="rId10"/>
    <sheet name="Beams" sheetId="54" r:id="rId11"/>
    <sheet name="2&quot; PEJF" sheetId="55" r:id="rId12"/>
    <sheet name="Semi Integral Exp Joint Seal" sheetId="28" r:id="rId13"/>
    <sheet name="Bearings" sheetId="52" r:id="rId14"/>
    <sheet name="TST Railing" sheetId="47" r:id="rId15"/>
    <sheet name="Porous Backfill" sheetId="31" r:id="rId16"/>
    <sheet name="Drip Strip" sheetId="48" r:id="rId17"/>
    <sheet name="Perforated" sheetId="32" r:id="rId18"/>
    <sheet name="Non-perforated" sheetId="33" r:id="rId19"/>
    <sheet name="Rock Sockets" sheetId="56" r:id="rId20"/>
    <sheet name="Drilled Shafts" sheetId="57" r:id="rId21"/>
    <sheet name="App Slab" sheetId="34" r:id="rId22"/>
    <sheet name="Type A Installation" sheetId="35" r:id="rId23"/>
    <sheet name="STR GROUND" sheetId="40" r:id="rId24"/>
    <sheet name="TIP" sheetId="58" r:id="rId25"/>
  </sheets>
  <externalReferences>
    <externalReference r:id="rId26"/>
  </externalReferences>
  <definedNames>
    <definedName name="\d" localSheetId="21">'[1]1 Sp-MSE Walls'!#REF!</definedName>
    <definedName name="\d" localSheetId="15">'[1]1 Sp-MSE Walls'!#REF!</definedName>
    <definedName name="\d">'[1]1 Sp-MSE Walls'!#REF!</definedName>
    <definedName name="\i" localSheetId="21">'[1]1 Sp-MSE Walls'!#REF!</definedName>
    <definedName name="\i" localSheetId="15">'[1]1 Sp-MSE Walls'!#REF!</definedName>
    <definedName name="\i">'[1]1 Sp-MSE Walls'!#REF!</definedName>
    <definedName name="abut" localSheetId="21">'[1]1 Sp-MSE Walls'!#REF!</definedName>
    <definedName name="abut" localSheetId="15">'[1]1 Sp-MSE Walls'!#REF!</definedName>
    <definedName name="abut">'[1]1 Sp-MSE Walls'!#REF!</definedName>
    <definedName name="ASD" localSheetId="21">'[1]1 Sp-MSE Walls'!#REF!</definedName>
    <definedName name="ASD" localSheetId="15">'[1]1 Sp-MSE Walls'!#REF!</definedName>
    <definedName name="ASD">'[1]1 Sp-MSE Walls'!#REF!</definedName>
    <definedName name="asdf" localSheetId="21">'[1]1 Sp-MSE Walls'!#REF!</definedName>
    <definedName name="asdf">'[1]1 Sp-MSE Walls'!#REF!</definedName>
    <definedName name="BRR" localSheetId="21">'[1]1 Sp-MSE Walls'!#REF!</definedName>
    <definedName name="BRR" localSheetId="15">'[1]1 Sp-MSE Walls'!#REF!</definedName>
    <definedName name="BRR">'[1]1 Sp-MSE Walls'!#REF!</definedName>
    <definedName name="FF" localSheetId="21">'[1]1 Sp-MSE Walls'!#REF!</definedName>
    <definedName name="FF" localSheetId="15">'[1]1 Sp-MSE Walls'!#REF!</definedName>
    <definedName name="FF">'[1]1 Sp-MSE Walls'!#REF!</definedName>
    <definedName name="_xlnm.Print_Area" localSheetId="11">'2" PEJF'!$A$1:$L$18</definedName>
    <definedName name="_xlnm.Print_Area" localSheetId="7">'Abut Conc'!$A$1:$L$30</definedName>
    <definedName name="_xlnm.Print_Area" localSheetId="21">'App Slab'!$A$1:$L$17</definedName>
    <definedName name="_xlnm.Print_Area" localSheetId="10">Beams!$A$1:$L$16</definedName>
    <definedName name="_xlnm.Print_Area" localSheetId="13">Bearings!$A$1:$L$18</definedName>
    <definedName name="_xlnm.Print_Area" localSheetId="3">COFFERDAM!$A$1:$L$16</definedName>
    <definedName name="_xlnm.Print_Area" localSheetId="0">'Cover Sheet'!$A$1:$L$44</definedName>
    <definedName name="_xlnm.Print_Area" localSheetId="6">'Deck Conc'!$A$1:$L$19</definedName>
    <definedName name="_xlnm.Print_Area" localSheetId="20">'Drilled Shafts'!$A$1:$L$18</definedName>
    <definedName name="_xlnm.Print_Area" localSheetId="16">'Drip Strip'!$A$1:$L$22</definedName>
    <definedName name="_xlnm.Print_Area" localSheetId="4">EXC!$A$1:$L$19</definedName>
    <definedName name="_xlnm.Print_Area" localSheetId="18">'Non-perforated'!$A$1:$L$16</definedName>
    <definedName name="_xlnm.Print_Area" localSheetId="17">Perforated!$A$1:$L$18</definedName>
    <definedName name="_xlnm.Print_Area" localSheetId="15">'Porous Backfill'!$A$1:$L$19</definedName>
    <definedName name="_xlnm.Print_Area" localSheetId="5">Resteel!$A$1:$L$19</definedName>
    <definedName name="_xlnm.Print_Area" localSheetId="19">'Rock Sockets'!$A$1:$L$18</definedName>
    <definedName name="_xlnm.Print_Area" localSheetId="8">Sealing!$A$1:$L$32</definedName>
    <definedName name="_xlnm.Print_Area" localSheetId="12">'Semi Integral Exp Joint Seal'!$A$1:$L$23</definedName>
    <definedName name="_xlnm.Print_Area" localSheetId="23">'STR GROUND'!$A$1:$L$13</definedName>
    <definedName name="_xlnm.Print_Area" localSheetId="1">'STR REM'!$A$1:$L$53</definedName>
    <definedName name="_xlnm.Print_Area" localSheetId="24">TIP!$A$1:$L$13</definedName>
    <definedName name="_xlnm.Print_Area" localSheetId="14">'TST Railing'!$A$1:$L$18</definedName>
    <definedName name="_xlnm.Print_Area" localSheetId="22">'Type A Installation'!$A$1:$L$17</definedName>
    <definedName name="_xlnm.Print_Area" localSheetId="9">Waterproofing!$A$1:$L$19</definedName>
    <definedName name="_xlnm.Print_Area" localSheetId="2">'WEARING COURSE REM'!$A$1:$L$27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13" l="1"/>
  <c r="H15" i="13"/>
  <c r="K10" i="58"/>
  <c r="E15" i="57"/>
  <c r="E14" i="57"/>
  <c r="G14" i="57" s="1"/>
  <c r="G16" i="57" s="1"/>
  <c r="K18" i="57" s="1"/>
  <c r="K10" i="57" s="1"/>
  <c r="G15" i="57"/>
  <c r="G15" i="56"/>
  <c r="G14" i="56"/>
  <c r="G16" i="56" s="1"/>
  <c r="K18" i="56" s="1"/>
  <c r="K10" i="56" s="1"/>
  <c r="H15" i="34"/>
  <c r="J17" i="31"/>
  <c r="K16" i="54"/>
  <c r="K10" i="54" s="1"/>
  <c r="I15" i="22"/>
  <c r="E15" i="22"/>
  <c r="E16" i="22"/>
  <c r="K32" i="21"/>
  <c r="I29" i="21"/>
  <c r="I27" i="21"/>
  <c r="I16" i="21"/>
  <c r="I25" i="21"/>
  <c r="I24" i="21"/>
  <c r="I23" i="21"/>
  <c r="I22" i="21"/>
  <c r="I17" i="21"/>
  <c r="I18" i="21"/>
  <c r="I19" i="21"/>
  <c r="F24" i="21"/>
  <c r="F22" i="21"/>
  <c r="F18" i="21"/>
  <c r="F16" i="21"/>
  <c r="I21" i="21"/>
  <c r="I15" i="21"/>
  <c r="I26" i="19"/>
  <c r="I20" i="19"/>
  <c r="I25" i="19"/>
  <c r="I19" i="19"/>
  <c r="D24" i="19"/>
  <c r="D23" i="19"/>
  <c r="E23" i="19"/>
  <c r="D22" i="19"/>
  <c r="E22" i="19"/>
  <c r="I22" i="19" s="1"/>
  <c r="D18" i="19"/>
  <c r="D17" i="19"/>
  <c r="E17" i="19"/>
  <c r="E16" i="19"/>
  <c r="D16" i="19"/>
  <c r="I16" i="19" s="1"/>
  <c r="D15" i="19"/>
  <c r="E15" i="19"/>
  <c r="I15" i="19"/>
  <c r="H15" i="16"/>
  <c r="K10" i="7"/>
  <c r="E20" i="4"/>
  <c r="K11" i="4"/>
  <c r="F17" i="16"/>
  <c r="H17" i="16" s="1"/>
  <c r="K19" i="16" l="1"/>
  <c r="K10" i="16" s="1"/>
  <c r="K10" i="55"/>
  <c r="H15" i="42" l="1"/>
  <c r="K10" i="52"/>
  <c r="K18" i="52"/>
  <c r="D16" i="52"/>
  <c r="G15" i="55"/>
  <c r="G14" i="55"/>
  <c r="I18" i="19"/>
  <c r="G16" i="55" l="1"/>
  <c r="K18" i="55" s="1"/>
  <c r="I30" i="21"/>
  <c r="I18" i="48" l="1"/>
  <c r="I15" i="48" l="1"/>
  <c r="K11" i="48"/>
  <c r="I14" i="47"/>
  <c r="I15" i="47"/>
  <c r="K11" i="47"/>
  <c r="I19" i="28"/>
  <c r="I18" i="28"/>
  <c r="I24" i="19"/>
  <c r="I23" i="19"/>
  <c r="I17" i="19"/>
  <c r="I28" i="19" s="1"/>
  <c r="H16" i="42"/>
  <c r="D16" i="6"/>
  <c r="D15" i="6"/>
  <c r="D24" i="6" l="1"/>
  <c r="D25" i="6" s="1"/>
  <c r="I20" i="48"/>
  <c r="K22" i="48" s="1"/>
  <c r="K10" i="48" s="1"/>
  <c r="I16" i="47"/>
  <c r="K18" i="47" s="1"/>
  <c r="K10" i="47" s="1"/>
  <c r="H18" i="13"/>
  <c r="I16" i="42" l="1"/>
  <c r="I15" i="42"/>
  <c r="K10" i="40"/>
  <c r="G14" i="33"/>
  <c r="K16" i="33" s="1"/>
  <c r="K10" i="33" s="1"/>
  <c r="E16" i="32"/>
  <c r="K18" i="32" s="1"/>
  <c r="K10" i="32" s="1"/>
  <c r="J15" i="31"/>
  <c r="J16" i="31"/>
  <c r="H15" i="35"/>
  <c r="K17" i="35" s="1"/>
  <c r="K10" i="35" s="1"/>
  <c r="I15" i="34"/>
  <c r="K17" i="34" s="1"/>
  <c r="K10" i="34" s="1"/>
  <c r="I17" i="28"/>
  <c r="I16" i="28"/>
  <c r="K11" i="28"/>
  <c r="I20" i="28" l="1"/>
  <c r="K23" i="28" s="1"/>
  <c r="K10" i="28" s="1"/>
  <c r="I17" i="42"/>
  <c r="K19" i="42" s="1"/>
  <c r="K19" i="31" l="1"/>
  <c r="K9" i="31" s="1"/>
  <c r="K10" i="42"/>
  <c r="I16" i="22"/>
  <c r="I17" i="22" l="1"/>
  <c r="K19" i="22" s="1"/>
  <c r="E41" i="4" l="1"/>
  <c r="E45" i="4" s="1"/>
  <c r="E28" i="4"/>
  <c r="E34" i="4" s="1"/>
  <c r="E18" i="4"/>
  <c r="E22" i="4" s="1"/>
  <c r="K27" i="6" l="1"/>
  <c r="K10" i="6" s="1"/>
  <c r="F49" i="4"/>
  <c r="K10" i="22"/>
  <c r="K10" i="4" l="1"/>
  <c r="K10" i="21" l="1"/>
  <c r="K19" i="13" l="1"/>
  <c r="K10" i="13" s="1"/>
  <c r="K30" i="19"/>
  <c r="K10" i="19" s="1"/>
</calcChain>
</file>

<file path=xl/sharedStrings.xml><?xml version="1.0" encoding="utf-8"?>
<sst xmlns="http://schemas.openxmlformats.org/spreadsheetml/2006/main" count="768" uniqueCount="185">
  <si>
    <t>UNCLASSIFIED EXCAVATION</t>
  </si>
  <si>
    <t>FT</t>
  </si>
  <si>
    <t>LB</t>
  </si>
  <si>
    <t>SEALING OF CONCRETE SURFACES (EPOXY-URETHANE)</t>
  </si>
  <si>
    <t>TYPE 2 WATERPROOFING</t>
  </si>
  <si>
    <t>Lump Sum</t>
  </si>
  <si>
    <t>Area (SY)</t>
  </si>
  <si>
    <t>Abutments</t>
  </si>
  <si>
    <t>Abutment</t>
  </si>
  <si>
    <t>Backwall</t>
  </si>
  <si>
    <t>Length (ft)</t>
  </si>
  <si>
    <t>#</t>
  </si>
  <si>
    <t>Width</t>
  </si>
  <si>
    <t>CY</t>
  </si>
  <si>
    <t>Width (ft)</t>
  </si>
  <si>
    <t>Vol (CY)</t>
  </si>
  <si>
    <t>Total (SY)</t>
  </si>
  <si>
    <t>SY</t>
  </si>
  <si>
    <t>Total =</t>
  </si>
  <si>
    <t>SF</t>
  </si>
  <si>
    <t>Bridge:</t>
  </si>
  <si>
    <t xml:space="preserve">Date:  </t>
  </si>
  <si>
    <t xml:space="preserve">By:  </t>
  </si>
  <si>
    <t xml:space="preserve">Checked:  </t>
  </si>
  <si>
    <t>QUANTITY COMPUTATIONS</t>
  </si>
  <si>
    <t xml:space="preserve">DESCRIPTION:  </t>
  </si>
  <si>
    <t xml:space="preserve">ITEM NO.  </t>
  </si>
  <si>
    <t xml:space="preserve">QUANTITY  </t>
  </si>
  <si>
    <t xml:space="preserve">UNIT   </t>
  </si>
  <si>
    <t>Portions of Structure Removal:</t>
  </si>
  <si>
    <t>Deck:</t>
  </si>
  <si>
    <t xml:space="preserve">Deck Length </t>
  </si>
  <si>
    <t>=</t>
  </si>
  <si>
    <t>ft</t>
  </si>
  <si>
    <t>Deck Width</t>
  </si>
  <si>
    <t>Deck area to be removed</t>
  </si>
  <si>
    <t xml:space="preserve">Total cost </t>
  </si>
  <si>
    <t>Piers:</t>
  </si>
  <si>
    <t>Pier Cap Area</t>
  </si>
  <si>
    <t>Pier Cap Height</t>
  </si>
  <si>
    <t># of Pier Caps</t>
  </si>
  <si>
    <t>Pier volume to be removed</t>
  </si>
  <si>
    <t>Cost per 1 CY</t>
  </si>
  <si>
    <t>Additional for Steel Piles</t>
  </si>
  <si>
    <t>Total cost</t>
  </si>
  <si>
    <t>Abutments:</t>
  </si>
  <si>
    <t>Stem</t>
  </si>
  <si>
    <t>Abutment Area</t>
  </si>
  <si>
    <t>Abutment Height</t>
  </si>
  <si>
    <t># of Abutments</t>
  </si>
  <si>
    <t>Volume to be removed</t>
  </si>
  <si>
    <t>Lump Sum =</t>
  </si>
  <si>
    <t>TOTAL =</t>
  </si>
  <si>
    <t>WEARING SURFACE REMOVED</t>
  </si>
  <si>
    <t>202E23500</t>
  </si>
  <si>
    <t>Deck</t>
  </si>
  <si>
    <t xml:space="preserve">Length </t>
  </si>
  <si>
    <t>Approach Slab</t>
  </si>
  <si>
    <t>Length</t>
  </si>
  <si>
    <t>No</t>
  </si>
  <si>
    <t>Area</t>
  </si>
  <si>
    <t>Total Cost =</t>
  </si>
  <si>
    <t>Vol. (CF)</t>
  </si>
  <si>
    <t>Vol. (CY)</t>
  </si>
  <si>
    <t xml:space="preserve">Rear Abutment </t>
  </si>
  <si>
    <t xml:space="preserve">Forward Abutment </t>
  </si>
  <si>
    <t>Total=</t>
  </si>
  <si>
    <t>Total</t>
  </si>
  <si>
    <t>LS</t>
  </si>
  <si>
    <t>Total (FT)</t>
  </si>
  <si>
    <t xml:space="preserve"> </t>
  </si>
  <si>
    <t>509E10000</t>
  </si>
  <si>
    <t>Main Slab</t>
  </si>
  <si>
    <t>Area (SF)</t>
  </si>
  <si>
    <t>Area of the Deck</t>
  </si>
  <si>
    <t>Width (FT)</t>
  </si>
  <si>
    <t>Ht (FT)</t>
  </si>
  <si>
    <t>Rear Abutment</t>
  </si>
  <si>
    <t>WW 1</t>
  </si>
  <si>
    <t>Forward Abutment</t>
  </si>
  <si>
    <t>Abutments Total =</t>
  </si>
  <si>
    <t>512E10100</t>
  </si>
  <si>
    <t>512E33000</t>
  </si>
  <si>
    <t>Height (FT)</t>
  </si>
  <si>
    <t>Length (FT)</t>
  </si>
  <si>
    <t xml:space="preserve">No </t>
  </si>
  <si>
    <t>Height (ft)</t>
  </si>
  <si>
    <t>SEMI INTEGRAL ABUTMENT EXPANSION JOINT SEAL</t>
  </si>
  <si>
    <t>516E14020</t>
  </si>
  <si>
    <t>Total (ft)</t>
  </si>
  <si>
    <t>Horizontal Joint - Rear Abutment</t>
  </si>
  <si>
    <t>Horizontal Joint - Forward Abutment</t>
  </si>
  <si>
    <t xml:space="preserve">Total = </t>
  </si>
  <si>
    <t>POROUS BACKFILL WITH GEOTEXTILE FABRIC</t>
  </si>
  <si>
    <t>518E21200</t>
  </si>
  <si>
    <t>VOL (CY)</t>
  </si>
  <si>
    <t xml:space="preserve">6" DIA. PERFORATED CORRUGATED PLASTIC PIPE
</t>
  </si>
  <si>
    <t>518E40000</t>
  </si>
  <si>
    <t>Len (ft)</t>
  </si>
  <si>
    <t>(Including the wingwalls)</t>
  </si>
  <si>
    <t>Total (SF)</t>
  </si>
  <si>
    <t>Rear Abutment and Wingwalls</t>
  </si>
  <si>
    <t>Forward Abutment and Wingwalls</t>
  </si>
  <si>
    <t>Wt (LBS)</t>
  </si>
  <si>
    <t>Total Abuts=</t>
  </si>
  <si>
    <t>STRUCTURE GROUNDING SYSTEM</t>
  </si>
  <si>
    <t>625E33000</t>
  </si>
  <si>
    <t>Project:</t>
  </si>
  <si>
    <t>Client:</t>
  </si>
  <si>
    <t>518E40011</t>
  </si>
  <si>
    <t>ODOT District 9</t>
  </si>
  <si>
    <t>GTB</t>
  </si>
  <si>
    <t>503E21100</t>
  </si>
  <si>
    <t>Avg Ht (FT)</t>
  </si>
  <si>
    <t>Vertical Joint - Rear Abutment</t>
  </si>
  <si>
    <t>Vertical Joint - Forward Abutment</t>
  </si>
  <si>
    <t>RAILING (THREE STEEL TUBE BRIDGE RAILING)</t>
  </si>
  <si>
    <t>517E70100</t>
  </si>
  <si>
    <t>Left Side</t>
  </si>
  <si>
    <t>Right Side</t>
  </si>
  <si>
    <t>SPECIAL - STEEL DRIP STRIP</t>
  </si>
  <si>
    <t>518E22300</t>
  </si>
  <si>
    <t># Posts</t>
  </si>
  <si>
    <t>Sides</t>
  </si>
  <si>
    <t>Cad Area (SF)</t>
  </si>
  <si>
    <t>Deck Total</t>
  </si>
  <si>
    <t>EPOXY COATED STEEL REINFORCEMENT</t>
  </si>
  <si>
    <t>TYPE A INSTALLATION</t>
  </si>
  <si>
    <t>526E90010</t>
  </si>
  <si>
    <t>JAC-788-0.90</t>
  </si>
  <si>
    <t>JAC-788-0090</t>
  </si>
  <si>
    <t>GA</t>
  </si>
  <si>
    <t>JAC-788-0090 Bridge Quantity Calculations</t>
  </si>
  <si>
    <t>PID: 115771</t>
  </si>
  <si>
    <t>Thick. (FT)</t>
  </si>
  <si>
    <t>EACH</t>
  </si>
  <si>
    <t>CLASS QC2 CONCRETE, SUPERSTRUTURE</t>
  </si>
  <si>
    <t>511E31610</t>
  </si>
  <si>
    <t>511E43510</t>
  </si>
  <si>
    <t>PRESTRESSED CONCRETE COMPOSITE BOX BEAM BRIDGE MEMBERS, LEVEL 1, CB21-36, BEAM LENGTH = 55'</t>
  </si>
  <si>
    <t>515E12040</t>
  </si>
  <si>
    <t>No of Beams</t>
  </si>
  <si>
    <t>COFFERDAMS AND EXCAVATION BRACING</t>
  </si>
  <si>
    <t>503E11100</t>
  </si>
  <si>
    <t>516E13900</t>
  </si>
  <si>
    <t>2" PREFORMED EXPANSION JOINT FILLER</t>
  </si>
  <si>
    <t>REINFORCED CONCRETE APPROACH SLABS (T=13")</t>
  </si>
  <si>
    <t>526E15000</t>
  </si>
  <si>
    <t>CLASS QC1 CONCRETE, ABUTMENT INCLUDING FOOTING</t>
  </si>
  <si>
    <t>WW 2 Flat</t>
  </si>
  <si>
    <t>WW 2 Inclined</t>
  </si>
  <si>
    <t>WW flat</t>
  </si>
  <si>
    <t>WW inclined</t>
  </si>
  <si>
    <t>Rear Abutment Stem</t>
  </si>
  <si>
    <t>Forward Abutment Stem</t>
  </si>
  <si>
    <t>Diaphragm</t>
  </si>
  <si>
    <t>202E11201</t>
  </si>
  <si>
    <t>PORTIONS OF STRUCTURE REMOVED, OVER 20 FOOT SPAN, AS PER PLAN</t>
  </si>
  <si>
    <t>SUPERSTRUCTURE</t>
  </si>
  <si>
    <t>ABUTMENT</t>
  </si>
  <si>
    <t>Cost per SF</t>
  </si>
  <si>
    <t>Say $40,000</t>
  </si>
  <si>
    <t>Number</t>
  </si>
  <si>
    <t>Footing</t>
  </si>
  <si>
    <t>Rear Left Wingwall (Top and Back)</t>
  </si>
  <si>
    <t>Rear Left Wingwall (Side)</t>
  </si>
  <si>
    <t>Rear Right Wingwall (Top and Back)</t>
  </si>
  <si>
    <t>Rear Right Wingwall (Side)</t>
  </si>
  <si>
    <t>Forward Left Wingwall (Top and Back)</t>
  </si>
  <si>
    <t>Forward Left Wingwall (Side)</t>
  </si>
  <si>
    <t>Forward Right Wingwall (Top and Back)</t>
  </si>
  <si>
    <t>Forward Right Wingwall (Side)</t>
  </si>
  <si>
    <t>RA Wing Horizontal Joint</t>
  </si>
  <si>
    <t>FA Wing Horizontal Joint</t>
  </si>
  <si>
    <t>516E44000</t>
  </si>
  <si>
    <t>ELASTOMERIC BEARINGS WITH INTERNAL LAMINATES AND LOAD PLATE (NEOPRENE) (8"X9"X1.71")</t>
  </si>
  <si>
    <t xml:space="preserve">6" NON-PERFORATED CORRUGATED PLASTIC PIPE, INCLUDING SPECIALS, AS PER PLAN
</t>
  </si>
  <si>
    <t xml:space="preserve">DRILLED SHAFTS, 30" DIAMETER, INTO BEDROCK
</t>
  </si>
  <si>
    <t>524E94604</t>
  </si>
  <si>
    <t>R.A.</t>
  </si>
  <si>
    <t>F.A.</t>
  </si>
  <si>
    <t xml:space="preserve">DRILLED SHAFTS, 36" DIAMETER, ABOVE BEDROCK
</t>
  </si>
  <si>
    <t>524E94702</t>
  </si>
  <si>
    <t>THERMAL INTEGRITY PROFILING (TIP) TEST</t>
  </si>
  <si>
    <t>894E10000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</si>
</sst>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44" formatCode="_(&quot;$&quot;* #,##0.00_);_(&quot;$&quot;* \(#,##0.00\);_(&quot;$&quot;* &quot;-&quot;??_);_(@_)"/>
    <numFmt numFmtId="164" formatCode="0.0"/>
    <numFmt numFmtId="165" formatCode="0.000"/>
    <numFmt numFmtId="166" formatCode="&quot;$&quot;#,##0.00"/>
    <numFmt numFmtId="168" formatCode="mm/dd/yy_)"/>
    <numFmt numFmtId="169" formatCode="m/d/yy"/>
    <numFmt numFmtId="170" formatCode="_(&quot;$&quot;* #,##0_);_(&quot;$&quot;* \(#,##0\);_(&quot;$&quot;* &quot;-&quot;??_);_(@_)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i/>
      <u/>
      <sz val="10"/>
      <name val="Arial"/>
      <family val="2"/>
    </font>
    <font>
      <b/>
      <sz val="12"/>
      <name val="Times New Roman"/>
      <family val="1"/>
    </font>
    <font>
      <b/>
      <u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00B05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name val="Calibri"/>
      <family val="2"/>
      <charset val="1"/>
    </font>
    <font>
      <sz val="26"/>
      <name val="Arial"/>
      <family val="2"/>
    </font>
    <font>
      <sz val="24"/>
      <name val="Arial"/>
      <family val="2"/>
    </font>
    <font>
      <sz val="10"/>
      <name val="Arial"/>
    </font>
    <font>
      <sz val="10"/>
      <color rgb="FF444444"/>
      <name val="Arial"/>
      <family val="2"/>
    </font>
    <font>
      <sz val="11"/>
      <color rgb="FF44444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indexed="64"/>
      </top>
      <bottom/>
      <diagonal/>
    </border>
  </borders>
  <cellStyleXfs count="14">
    <xf numFmtId="0" fontId="0" fillId="0" borderId="0"/>
    <xf numFmtId="44" fontId="10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44" fontId="20" fillId="0" borderId="0" applyFont="0" applyFill="0" applyBorder="0" applyAlignment="0" applyProtection="0"/>
  </cellStyleXfs>
  <cellXfs count="362">
    <xf numFmtId="0" fontId="0" fillId="0" borderId="0" xfId="0"/>
    <xf numFmtId="0" fontId="0" fillId="0" borderId="0" xfId="0" applyAlignment="1">
      <alignment horizontal="center" vertical="center"/>
    </xf>
    <xf numFmtId="0" fontId="11" fillId="0" borderId="0" xfId="0" applyFont="1"/>
    <xf numFmtId="0" fontId="4" fillId="0" borderId="0" xfId="0" applyFont="1"/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2" borderId="0" xfId="0" applyFont="1" applyFill="1"/>
    <xf numFmtId="0" fontId="0" fillId="2" borderId="0" xfId="0" applyFill="1"/>
    <xf numFmtId="0" fontId="4" fillId="0" borderId="4" xfId="9" applyBorder="1"/>
    <xf numFmtId="0" fontId="4" fillId="0" borderId="5" xfId="9" applyBorder="1"/>
    <xf numFmtId="0" fontId="2" fillId="0" borderId="5" xfId="9" quotePrefix="1" applyFont="1" applyBorder="1" applyAlignment="1">
      <alignment horizontal="right" vertical="center"/>
    </xf>
    <xf numFmtId="0" fontId="2" fillId="0" borderId="5" xfId="9" applyFont="1" applyBorder="1"/>
    <xf numFmtId="0" fontId="4" fillId="0" borderId="8" xfId="9" applyBorder="1"/>
    <xf numFmtId="0" fontId="4" fillId="0" borderId="5" xfId="9" applyBorder="1" applyAlignment="1">
      <alignment horizontal="right"/>
    </xf>
    <xf numFmtId="2" fontId="4" fillId="0" borderId="5" xfId="9" quotePrefix="1" applyNumberFormat="1" applyBorder="1" applyAlignment="1">
      <alignment horizontal="center" vertical="center"/>
    </xf>
    <xf numFmtId="0" fontId="4" fillId="0" borderId="9" xfId="9" applyBorder="1" applyAlignment="1">
      <alignment horizontal="centerContinuous" vertical="center"/>
    </xf>
    <xf numFmtId="0" fontId="4" fillId="0" borderId="10" xfId="9" applyBorder="1"/>
    <xf numFmtId="0" fontId="4" fillId="0" borderId="0" xfId="9"/>
    <xf numFmtId="0" fontId="2" fillId="0" borderId="0" xfId="9" applyFont="1" applyAlignment="1">
      <alignment horizontal="right"/>
    </xf>
    <xf numFmtId="0" fontId="2" fillId="0" borderId="0" xfId="9" applyFont="1" applyAlignment="1">
      <alignment horizontal="left"/>
    </xf>
    <xf numFmtId="0" fontId="4" fillId="0" borderId="11" xfId="9" applyBorder="1"/>
    <xf numFmtId="0" fontId="4" fillId="0" borderId="0" xfId="9" applyAlignment="1">
      <alignment horizontal="right"/>
    </xf>
    <xf numFmtId="169" fontId="4" fillId="0" borderId="12" xfId="10" applyNumberFormat="1" applyBorder="1" applyAlignment="1">
      <alignment horizontal="center" vertical="center"/>
    </xf>
    <xf numFmtId="0" fontId="4" fillId="0" borderId="13" xfId="9" applyBorder="1" applyAlignment="1">
      <alignment horizontal="centerContinuous" vertical="center"/>
    </xf>
    <xf numFmtId="0" fontId="4" fillId="0" borderId="1" xfId="9" applyBorder="1" applyAlignment="1">
      <alignment horizontal="center" vertical="center"/>
    </xf>
    <xf numFmtId="0" fontId="0" fillId="0" borderId="13" xfId="0" applyBorder="1"/>
    <xf numFmtId="0" fontId="3" fillId="0" borderId="10" xfId="5" applyBorder="1" applyAlignment="1" applyProtection="1"/>
    <xf numFmtId="0" fontId="4" fillId="0" borderId="0" xfId="9" applyAlignment="1">
      <alignment horizontal="right" vertical="center"/>
    </xf>
    <xf numFmtId="0" fontId="4" fillId="0" borderId="0" xfId="9" applyAlignment="1">
      <alignment horizontal="left" vertical="center"/>
    </xf>
    <xf numFmtId="0" fontId="4" fillId="0" borderId="12" xfId="9" applyBorder="1" applyAlignment="1">
      <alignment horizontal="center" vertical="center"/>
    </xf>
    <xf numFmtId="0" fontId="6" fillId="0" borderId="0" xfId="9" applyFont="1" applyAlignment="1">
      <alignment horizontal="left" vertical="center"/>
    </xf>
    <xf numFmtId="14" fontId="4" fillId="0" borderId="12" xfId="9" applyNumberFormat="1" applyBorder="1" applyAlignment="1">
      <alignment horizontal="center" vertical="center"/>
    </xf>
    <xf numFmtId="0" fontId="4" fillId="0" borderId="6" xfId="9" applyBorder="1"/>
    <xf numFmtId="0" fontId="4" fillId="0" borderId="7" xfId="9" applyBorder="1"/>
    <xf numFmtId="0" fontId="4" fillId="0" borderId="14" xfId="9" applyBorder="1"/>
    <xf numFmtId="0" fontId="0" fillId="0" borderId="15" xfId="0" applyBorder="1"/>
    <xf numFmtId="0" fontId="4" fillId="0" borderId="4" xfId="10" applyBorder="1"/>
    <xf numFmtId="0" fontId="4" fillId="0" borderId="5" xfId="10" applyBorder="1"/>
    <xf numFmtId="0" fontId="0" fillId="0" borderId="9" xfId="0" applyBorder="1"/>
    <xf numFmtId="0" fontId="0" fillId="0" borderId="10" xfId="0" applyBorder="1"/>
    <xf numFmtId="168" fontId="4" fillId="0" borderId="0" xfId="10" applyNumberFormat="1"/>
    <xf numFmtId="0" fontId="4" fillId="0" borderId="0" xfId="10" applyAlignment="1">
      <alignment horizontal="right"/>
    </xf>
    <xf numFmtId="0" fontId="4" fillId="0" borderId="0" xfId="10"/>
    <xf numFmtId="49" fontId="4" fillId="0" borderId="12" xfId="10" applyNumberFormat="1" applyBorder="1" applyAlignment="1">
      <alignment horizontal="center"/>
    </xf>
    <xf numFmtId="1" fontId="4" fillId="0" borderId="12" xfId="10" applyNumberFormat="1" applyBorder="1" applyAlignment="1">
      <alignment horizontal="center"/>
    </xf>
    <xf numFmtId="0" fontId="4" fillId="0" borderId="16" xfId="10" applyBorder="1" applyAlignment="1">
      <alignment horizontal="center"/>
    </xf>
    <xf numFmtId="0" fontId="2" fillId="0" borderId="10" xfId="10" applyFont="1" applyBorder="1"/>
    <xf numFmtId="0" fontId="2" fillId="0" borderId="0" xfId="10" applyFont="1" applyAlignment="1">
      <alignment horizontal="right"/>
    </xf>
    <xf numFmtId="0" fontId="7" fillId="0" borderId="0" xfId="10" applyFont="1"/>
    <xf numFmtId="0" fontId="2" fillId="0" borderId="10" xfId="0" applyFont="1" applyBorder="1"/>
    <xf numFmtId="166" fontId="4" fillId="0" borderId="0" xfId="10" applyNumberFormat="1" applyAlignment="1">
      <alignment horizontal="right" indent="1"/>
    </xf>
    <xf numFmtId="6" fontId="4" fillId="0" borderId="0" xfId="10" applyNumberFormat="1" applyAlignment="1">
      <alignment horizontal="center"/>
    </xf>
    <xf numFmtId="0" fontId="4" fillId="0" borderId="0" xfId="10" applyAlignment="1">
      <alignment horizontal="center"/>
    </xf>
    <xf numFmtId="38" fontId="4" fillId="0" borderId="0" xfId="10" applyNumberFormat="1" applyAlignment="1">
      <alignment horizontal="center"/>
    </xf>
    <xf numFmtId="40" fontId="4" fillId="0" borderId="0" xfId="10" applyNumberFormat="1" applyAlignment="1">
      <alignment horizontal="center"/>
    </xf>
    <xf numFmtId="0" fontId="8" fillId="0" borderId="0" xfId="0" applyFont="1" applyAlignment="1">
      <alignment wrapText="1"/>
    </xf>
    <xf numFmtId="0" fontId="0" fillId="0" borderId="10" xfId="0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10" applyFont="1" applyAlignment="1">
      <alignment horizontal="right"/>
    </xf>
    <xf numFmtId="2" fontId="0" fillId="0" borderId="0" xfId="10" applyNumberFormat="1" applyFont="1" applyAlignment="1">
      <alignment horizontal="center"/>
    </xf>
    <xf numFmtId="0" fontId="2" fillId="0" borderId="0" xfId="10" applyFont="1"/>
    <xf numFmtId="0" fontId="8" fillId="0" borderId="0" xfId="0" applyFont="1" applyAlignment="1">
      <alignment horizontal="center" vertical="center" wrapText="1"/>
    </xf>
    <xf numFmtId="6" fontId="4" fillId="0" borderId="0" xfId="10" applyNumberFormat="1" applyAlignment="1">
      <alignment horizontal="center" vertical="center"/>
    </xf>
    <xf numFmtId="164" fontId="4" fillId="0" borderId="0" xfId="10" applyNumberFormat="1" applyAlignment="1">
      <alignment horizontal="center"/>
    </xf>
    <xf numFmtId="0" fontId="0" fillId="0" borderId="6" xfId="0" applyBorder="1"/>
    <xf numFmtId="0" fontId="0" fillId="0" borderId="7" xfId="0" applyBorder="1"/>
    <xf numFmtId="0" fontId="2" fillId="0" borderId="7" xfId="0" applyFont="1" applyBorder="1"/>
    <xf numFmtId="0" fontId="4" fillId="0" borderId="15" xfId="0" applyFont="1" applyBorder="1"/>
    <xf numFmtId="0" fontId="4" fillId="0" borderId="7" xfId="10" applyBorder="1"/>
    <xf numFmtId="0" fontId="4" fillId="0" borderId="0" xfId="0" applyFont="1" applyAlignment="1">
      <alignment horizontal="center" wrapText="1"/>
    </xf>
    <xf numFmtId="2" fontId="4" fillId="0" borderId="0" xfId="10" applyNumberFormat="1" applyAlignment="1">
      <alignment horizontal="center"/>
    </xf>
    <xf numFmtId="1" fontId="12" fillId="0" borderId="7" xfId="0" applyNumberFormat="1" applyFont="1" applyBorder="1" applyAlignment="1">
      <alignment horizontal="center"/>
    </xf>
    <xf numFmtId="168" fontId="4" fillId="0" borderId="0" xfId="9" applyNumberFormat="1"/>
    <xf numFmtId="49" fontId="4" fillId="0" borderId="12" xfId="9" applyNumberFormat="1" applyBorder="1" applyAlignment="1">
      <alignment horizontal="center"/>
    </xf>
    <xf numFmtId="1" fontId="4" fillId="0" borderId="12" xfId="9" applyNumberFormat="1" applyBorder="1" applyAlignment="1">
      <alignment horizontal="center"/>
    </xf>
    <xf numFmtId="0" fontId="4" fillId="0" borderId="16" xfId="9" applyBorder="1" applyAlignment="1">
      <alignment horizontal="center"/>
    </xf>
    <xf numFmtId="0" fontId="4" fillId="0" borderId="13" xfId="10" applyBorder="1"/>
    <xf numFmtId="0" fontId="4" fillId="0" borderId="17" xfId="9" applyBorder="1" applyAlignment="1">
      <alignment horizontal="center"/>
    </xf>
    <xf numFmtId="0" fontId="4" fillId="0" borderId="0" xfId="9" applyAlignment="1">
      <alignment horizontal="left" vertical="top"/>
    </xf>
    <xf numFmtId="0" fontId="4" fillId="0" borderId="0" xfId="9" applyAlignment="1">
      <alignment horizontal="center"/>
    </xf>
    <xf numFmtId="0" fontId="4" fillId="0" borderId="0" xfId="10" applyAlignment="1">
      <alignment horizontal="left" vertical="top"/>
    </xf>
    <xf numFmtId="0" fontId="4" fillId="0" borderId="7" xfId="9" applyBorder="1" applyAlignment="1">
      <alignment horizontal="left" vertical="top"/>
    </xf>
    <xf numFmtId="0" fontId="2" fillId="0" borderId="5" xfId="10" quotePrefix="1" applyFont="1" applyBorder="1" applyAlignment="1">
      <alignment horizontal="right" vertical="center"/>
    </xf>
    <xf numFmtId="0" fontId="4" fillId="0" borderId="5" xfId="10" applyBorder="1" applyAlignment="1">
      <alignment horizontal="right"/>
    </xf>
    <xf numFmtId="2" fontId="4" fillId="0" borderId="5" xfId="10" quotePrefix="1" applyNumberFormat="1" applyBorder="1" applyAlignment="1">
      <alignment horizontal="center" vertical="center"/>
    </xf>
    <xf numFmtId="0" fontId="4" fillId="0" borderId="10" xfId="10" applyBorder="1"/>
    <xf numFmtId="0" fontId="6" fillId="0" borderId="0" xfId="10" applyFont="1" applyAlignment="1">
      <alignment horizontal="left" vertical="center"/>
    </xf>
    <xf numFmtId="0" fontId="4" fillId="0" borderId="6" xfId="10" applyBorder="1"/>
    <xf numFmtId="49" fontId="4" fillId="0" borderId="1" xfId="10" applyNumberFormat="1" applyBorder="1" applyAlignment="1">
      <alignment horizontal="center"/>
    </xf>
    <xf numFmtId="0" fontId="4" fillId="0" borderId="7" xfId="10" applyBorder="1" applyAlignment="1">
      <alignment horizontal="right"/>
    </xf>
    <xf numFmtId="0" fontId="10" fillId="0" borderId="10" xfId="7" applyBorder="1" applyAlignment="1">
      <alignment horizontal="center"/>
    </xf>
    <xf numFmtId="0" fontId="10" fillId="0" borderId="0" xfId="7" applyAlignment="1">
      <alignment horizontal="center"/>
    </xf>
    <xf numFmtId="0" fontId="4" fillId="0" borderId="0" xfId="8"/>
    <xf numFmtId="1" fontId="10" fillId="0" borderId="13" xfId="7" applyNumberFormat="1" applyBorder="1" applyAlignment="1">
      <alignment horizontal="center"/>
    </xf>
    <xf numFmtId="0" fontId="4" fillId="0" borderId="10" xfId="8" applyBorder="1"/>
    <xf numFmtId="0" fontId="4" fillId="0" borderId="13" xfId="8" applyBorder="1"/>
    <xf numFmtId="1" fontId="4" fillId="0" borderId="17" xfId="10" applyNumberFormat="1" applyBorder="1" applyAlignment="1">
      <alignment horizontal="center"/>
    </xf>
    <xf numFmtId="1" fontId="4" fillId="0" borderId="0" xfId="10" applyNumberFormat="1" applyAlignment="1">
      <alignment horizontal="center"/>
    </xf>
    <xf numFmtId="11" fontId="13" fillId="0" borderId="6" xfId="7" applyNumberFormat="1" applyFont="1" applyBorder="1" applyAlignment="1">
      <alignment horizontal="center"/>
    </xf>
    <xf numFmtId="11" fontId="13" fillId="0" borderId="7" xfId="7" applyNumberFormat="1" applyFont="1" applyBorder="1" applyAlignment="1">
      <alignment horizontal="center"/>
    </xf>
    <xf numFmtId="11" fontId="13" fillId="0" borderId="7" xfId="7" applyNumberFormat="1" applyFont="1" applyBorder="1" applyAlignment="1">
      <alignment horizontal="left"/>
    </xf>
    <xf numFmtId="0" fontId="4" fillId="0" borderId="7" xfId="8" applyBorder="1"/>
    <xf numFmtId="0" fontId="13" fillId="0" borderId="7" xfId="7" applyFont="1" applyBorder="1" applyAlignment="1">
      <alignment horizontal="center"/>
    </xf>
    <xf numFmtId="0" fontId="4" fillId="0" borderId="0" xfId="10" applyAlignment="1">
      <alignment horizontal="center" vertical="top"/>
    </xf>
    <xf numFmtId="0" fontId="4" fillId="0" borderId="0" xfId="10" applyAlignment="1">
      <alignment horizontal="left" vertical="center"/>
    </xf>
    <xf numFmtId="0" fontId="12" fillId="0" borderId="0" xfId="10" applyFont="1" applyAlignment="1">
      <alignment horizontal="center" vertical="top"/>
    </xf>
    <xf numFmtId="0" fontId="4" fillId="0" borderId="0" xfId="9" applyAlignment="1">
      <alignment horizontal="left"/>
    </xf>
    <xf numFmtId="0" fontId="4" fillId="0" borderId="10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14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1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2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2" fontId="14" fillId="0" borderId="0" xfId="0" applyNumberFormat="1" applyFont="1" applyAlignment="1">
      <alignment wrapText="1"/>
    </xf>
    <xf numFmtId="0" fontId="4" fillId="0" borderId="0" xfId="8" applyAlignment="1">
      <alignment horizontal="center"/>
    </xf>
    <xf numFmtId="0" fontId="4" fillId="0" borderId="0" xfId="10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center" wrapText="1"/>
    </xf>
    <xf numFmtId="0" fontId="2" fillId="0" borderId="4" xfId="8" applyFont="1" applyBorder="1"/>
    <xf numFmtId="0" fontId="4" fillId="0" borderId="5" xfId="8" applyBorder="1"/>
    <xf numFmtId="0" fontId="4" fillId="0" borderId="9" xfId="8" applyBorder="1"/>
    <xf numFmtId="0" fontId="4" fillId="0" borderId="6" xfId="8" applyBorder="1"/>
    <xf numFmtId="0" fontId="2" fillId="0" borderId="0" xfId="8" applyFont="1"/>
    <xf numFmtId="1" fontId="2" fillId="0" borderId="0" xfId="8" applyNumberFormat="1" applyFont="1"/>
    <xf numFmtId="11" fontId="2" fillId="0" borderId="0" xfId="8" quotePrefix="1" applyNumberFormat="1" applyFont="1"/>
    <xf numFmtId="1" fontId="4" fillId="0" borderId="0" xfId="8" applyNumberFormat="1"/>
    <xf numFmtId="0" fontId="4" fillId="0" borderId="0" xfId="10" applyAlignment="1">
      <alignment horizontal="right" vertical="center"/>
    </xf>
    <xf numFmtId="11" fontId="4" fillId="0" borderId="0" xfId="8" applyNumberFormat="1"/>
    <xf numFmtId="0" fontId="4" fillId="0" borderId="0" xfId="8" applyAlignment="1">
      <alignment horizontal="right"/>
    </xf>
    <xf numFmtId="0" fontId="4" fillId="0" borderId="13" xfId="8" applyBorder="1" applyAlignment="1">
      <alignment wrapText="1"/>
    </xf>
    <xf numFmtId="0" fontId="4" fillId="0" borderId="0" xfId="8" applyAlignment="1">
      <alignment horizontal="center" vertical="center"/>
    </xf>
    <xf numFmtId="164" fontId="4" fillId="0" borderId="0" xfId="8" applyNumberFormat="1" applyAlignment="1">
      <alignment horizontal="center" vertical="center"/>
    </xf>
    <xf numFmtId="0" fontId="4" fillId="0" borderId="13" xfId="8" applyBorder="1" applyAlignment="1">
      <alignment horizontal="center" vertical="center"/>
    </xf>
    <xf numFmtId="0" fontId="1" fillId="0" borderId="10" xfId="11" applyBorder="1" applyAlignment="1">
      <alignment horizontal="center"/>
    </xf>
    <xf numFmtId="0" fontId="1" fillId="0" borderId="0" xfId="11" applyAlignment="1">
      <alignment horizontal="center"/>
    </xf>
    <xf numFmtId="1" fontId="1" fillId="0" borderId="13" xfId="11" applyNumberFormat="1" applyBorder="1" applyAlignment="1">
      <alignment horizontal="center"/>
    </xf>
    <xf numFmtId="0" fontId="13" fillId="0" borderId="6" xfId="11" applyFont="1" applyBorder="1" applyAlignment="1">
      <alignment horizontal="center"/>
    </xf>
    <xf numFmtId="0" fontId="13" fillId="0" borderId="7" xfId="11" applyFont="1" applyBorder="1" applyAlignment="1">
      <alignment horizontal="center"/>
    </xf>
    <xf numFmtId="0" fontId="4" fillId="0" borderId="4" xfId="9" applyBorder="1" applyAlignment="1">
      <alignment vertical="center"/>
    </xf>
    <xf numFmtId="0" fontId="4" fillId="0" borderId="5" xfId="9" applyBorder="1" applyAlignment="1">
      <alignment vertical="center"/>
    </xf>
    <xf numFmtId="0" fontId="4" fillId="0" borderId="5" xfId="8" applyBorder="1" applyAlignment="1">
      <alignment vertical="center"/>
    </xf>
    <xf numFmtId="0" fontId="4" fillId="0" borderId="10" xfId="9" applyBorder="1" applyAlignment="1">
      <alignment vertical="center"/>
    </xf>
    <xf numFmtId="0" fontId="4" fillId="0" borderId="0" xfId="9" applyAlignment="1">
      <alignment vertical="center"/>
    </xf>
    <xf numFmtId="0" fontId="4" fillId="0" borderId="0" xfId="8" applyAlignment="1">
      <alignment vertical="center"/>
    </xf>
    <xf numFmtId="0" fontId="4" fillId="0" borderId="13" xfId="8" applyBorder="1" applyAlignment="1">
      <alignment vertical="center"/>
    </xf>
    <xf numFmtId="0" fontId="3" fillId="0" borderId="10" xfId="5" applyBorder="1" applyAlignment="1" applyProtection="1">
      <alignment vertical="center"/>
    </xf>
    <xf numFmtId="0" fontId="4" fillId="0" borderId="6" xfId="9" applyBorder="1" applyAlignment="1">
      <alignment vertical="center"/>
    </xf>
    <xf numFmtId="0" fontId="4" fillId="0" borderId="7" xfId="9" applyBorder="1" applyAlignment="1">
      <alignment vertical="center"/>
    </xf>
    <xf numFmtId="0" fontId="4" fillId="0" borderId="7" xfId="8" applyBorder="1" applyAlignment="1">
      <alignment vertical="center"/>
    </xf>
    <xf numFmtId="0" fontId="13" fillId="0" borderId="10" xfId="11" applyFont="1" applyBorder="1" applyAlignment="1">
      <alignment horizontal="center" vertical="center"/>
    </xf>
    <xf numFmtId="0" fontId="13" fillId="0" borderId="0" xfId="11" applyFont="1" applyAlignment="1">
      <alignment horizontal="center" vertical="center"/>
    </xf>
    <xf numFmtId="1" fontId="13" fillId="0" borderId="0" xfId="11" applyNumberFormat="1" applyFont="1" applyAlignment="1">
      <alignment horizontal="center" vertical="center"/>
    </xf>
    <xf numFmtId="0" fontId="13" fillId="0" borderId="13" xfId="11" applyFont="1" applyBorder="1" applyAlignment="1">
      <alignment horizontal="left" vertical="center"/>
    </xf>
    <xf numFmtId="0" fontId="4" fillId="0" borderId="10" xfId="8" applyBorder="1" applyAlignment="1">
      <alignment vertical="center"/>
    </xf>
    <xf numFmtId="168" fontId="4" fillId="0" borderId="0" xfId="10" applyNumberFormat="1" applyAlignment="1">
      <alignment vertical="center"/>
    </xf>
    <xf numFmtId="0" fontId="4" fillId="0" borderId="0" xfId="10" applyAlignment="1">
      <alignment vertical="center"/>
    </xf>
    <xf numFmtId="1" fontId="4" fillId="0" borderId="26" xfId="10" applyNumberFormat="1" applyBorder="1" applyAlignment="1">
      <alignment horizontal="center" vertical="center"/>
    </xf>
    <xf numFmtId="0" fontId="4" fillId="0" borderId="30" xfId="8" applyBorder="1" applyAlignment="1">
      <alignment vertical="center"/>
    </xf>
    <xf numFmtId="0" fontId="4" fillId="0" borderId="26" xfId="10" applyBorder="1" applyAlignment="1">
      <alignment horizontal="center" vertical="center"/>
    </xf>
    <xf numFmtId="0" fontId="4" fillId="0" borderId="0" xfId="8" applyAlignment="1">
      <alignment horizontal="right" vertical="center"/>
    </xf>
    <xf numFmtId="4" fontId="4" fillId="0" borderId="0" xfId="8" applyNumberFormat="1" applyAlignment="1">
      <alignment horizontal="center" vertical="center"/>
    </xf>
    <xf numFmtId="4" fontId="4" fillId="0" borderId="0" xfId="8" applyNumberFormat="1" applyAlignment="1">
      <alignment vertical="center"/>
    </xf>
    <xf numFmtId="11" fontId="13" fillId="0" borderId="10" xfId="11" applyNumberFormat="1" applyFont="1" applyBorder="1" applyAlignment="1">
      <alignment horizontal="center" vertical="center"/>
    </xf>
    <xf numFmtId="11" fontId="13" fillId="0" borderId="0" xfId="11" applyNumberFormat="1" applyFont="1" applyAlignment="1">
      <alignment horizontal="center" vertical="center"/>
    </xf>
    <xf numFmtId="0" fontId="5" fillId="0" borderId="0" xfId="11" applyFont="1" applyAlignment="1">
      <alignment horizontal="center" vertical="center"/>
    </xf>
    <xf numFmtId="0" fontId="13" fillId="0" borderId="30" xfId="11" applyFont="1" applyBorder="1" applyAlignment="1">
      <alignment horizontal="left" vertical="center"/>
    </xf>
    <xf numFmtId="0" fontId="4" fillId="0" borderId="0" xfId="8" applyAlignment="1">
      <alignment horizontal="left" vertical="center"/>
    </xf>
    <xf numFmtId="11" fontId="13" fillId="0" borderId="6" xfId="11" applyNumberFormat="1" applyFont="1" applyBorder="1" applyAlignment="1">
      <alignment horizontal="center" vertical="center"/>
    </xf>
    <xf numFmtId="11" fontId="13" fillId="0" borderId="7" xfId="11" applyNumberFormat="1" applyFont="1" applyBorder="1" applyAlignment="1">
      <alignment horizontal="center" vertical="center"/>
    </xf>
    <xf numFmtId="0" fontId="4" fillId="0" borderId="7" xfId="8" applyBorder="1" applyAlignment="1">
      <alignment horizontal="right" vertical="center"/>
    </xf>
    <xf numFmtId="0" fontId="13" fillId="0" borderId="7" xfId="11" applyFont="1" applyBorder="1" applyAlignment="1">
      <alignment horizontal="center" vertical="center"/>
    </xf>
    <xf numFmtId="0" fontId="5" fillId="0" borderId="7" xfId="11" applyFont="1" applyBorder="1" applyAlignment="1">
      <alignment horizontal="center" vertical="center"/>
    </xf>
    <xf numFmtId="1" fontId="12" fillId="0" borderId="7" xfId="11" applyNumberFormat="1" applyFont="1" applyBorder="1" applyAlignment="1">
      <alignment horizontal="center" vertical="center"/>
    </xf>
    <xf numFmtId="0" fontId="13" fillId="0" borderId="15" xfId="11" applyFont="1" applyBorder="1" applyAlignment="1">
      <alignment horizontal="left" vertical="center"/>
    </xf>
    <xf numFmtId="0" fontId="4" fillId="0" borderId="30" xfId="10" applyBorder="1" applyAlignment="1">
      <alignment horizontal="centerContinuous" vertical="center"/>
    </xf>
    <xf numFmtId="0" fontId="4" fillId="0" borderId="30" xfId="8" applyBorder="1"/>
    <xf numFmtId="0" fontId="4" fillId="0" borderId="4" xfId="8" applyBorder="1"/>
    <xf numFmtId="1" fontId="4" fillId="0" borderId="26" xfId="10" applyNumberFormat="1" applyBorder="1" applyAlignment="1">
      <alignment horizontal="center"/>
    </xf>
    <xf numFmtId="0" fontId="4" fillId="0" borderId="26" xfId="10" applyBorder="1" applyAlignment="1">
      <alignment horizontal="center"/>
    </xf>
    <xf numFmtId="2" fontId="4" fillId="0" borderId="0" xfId="8" applyNumberFormat="1" applyAlignment="1">
      <alignment horizontal="center"/>
    </xf>
    <xf numFmtId="2" fontId="4" fillId="0" borderId="0" xfId="8" applyNumberFormat="1"/>
    <xf numFmtId="0" fontId="12" fillId="0" borderId="7" xfId="8" applyFont="1" applyBorder="1" applyAlignment="1">
      <alignment horizontal="center" vertical="center"/>
    </xf>
    <xf numFmtId="0" fontId="2" fillId="0" borderId="0" xfId="8" applyFont="1" applyAlignment="1">
      <alignment horizontal="center" vertical="center"/>
    </xf>
    <xf numFmtId="168" fontId="2" fillId="0" borderId="0" xfId="10" applyNumberFormat="1" applyFont="1" applyAlignment="1">
      <alignment horizontal="center" vertical="center"/>
    </xf>
    <xf numFmtId="0" fontId="4" fillId="0" borderId="0" xfId="10" applyAlignment="1">
      <alignment horizontal="centerContinuous" vertical="center"/>
    </xf>
    <xf numFmtId="168" fontId="4" fillId="0" borderId="5" xfId="10" applyNumberFormat="1" applyBorder="1"/>
    <xf numFmtId="0" fontId="1" fillId="0" borderId="0" xfId="12" applyAlignment="1">
      <alignment horizontal="center"/>
    </xf>
    <xf numFmtId="0" fontId="13" fillId="0" borderId="10" xfId="12" applyFont="1" applyBorder="1" applyAlignment="1">
      <alignment horizontal="center"/>
    </xf>
    <xf numFmtId="0" fontId="13" fillId="0" borderId="10" xfId="12" applyFont="1" applyBorder="1" applyAlignment="1">
      <alignment horizontal="center" vertical="center"/>
    </xf>
    <xf numFmtId="0" fontId="4" fillId="0" borderId="0" xfId="8" applyAlignment="1">
      <alignment wrapText="1"/>
    </xf>
    <xf numFmtId="0" fontId="13" fillId="0" borderId="0" xfId="12" applyFont="1" applyAlignment="1">
      <alignment horizontal="right" vertical="center"/>
    </xf>
    <xf numFmtId="11" fontId="1" fillId="0" borderId="0" xfId="12" applyNumberFormat="1" applyAlignment="1">
      <alignment horizontal="center"/>
    </xf>
    <xf numFmtId="0" fontId="1" fillId="0" borderId="0" xfId="12"/>
    <xf numFmtId="1" fontId="1" fillId="0" borderId="0" xfId="12" applyNumberFormat="1" applyAlignment="1">
      <alignment horizontal="right"/>
    </xf>
    <xf numFmtId="1" fontId="1" fillId="0" borderId="13" xfId="12" applyNumberFormat="1" applyBorder="1" applyAlignment="1">
      <alignment horizontal="center"/>
    </xf>
    <xf numFmtId="11" fontId="13" fillId="0" borderId="6" xfId="12" applyNumberFormat="1" applyFont="1" applyBorder="1" applyAlignment="1">
      <alignment horizontal="center" vertical="center"/>
    </xf>
    <xf numFmtId="0" fontId="13" fillId="0" borderId="7" xfId="12" applyFont="1" applyBorder="1" applyAlignment="1">
      <alignment horizontal="right" vertical="center"/>
    </xf>
    <xf numFmtId="0" fontId="4" fillId="0" borderId="7" xfId="8" applyBorder="1" applyAlignment="1">
      <alignment horizontal="center" vertical="center"/>
    </xf>
    <xf numFmtId="1" fontId="13" fillId="0" borderId="7" xfId="12" applyNumberFormat="1" applyFont="1" applyBorder="1" applyAlignment="1">
      <alignment horizontal="right" vertical="center"/>
    </xf>
    <xf numFmtId="0" fontId="1" fillId="0" borderId="0" xfId="12" applyAlignment="1">
      <alignment horizontal="right"/>
    </xf>
    <xf numFmtId="2" fontId="1" fillId="0" borderId="0" xfId="12" applyNumberFormat="1" applyAlignment="1">
      <alignment horizontal="center"/>
    </xf>
    <xf numFmtId="1" fontId="1" fillId="0" borderId="0" xfId="12" applyNumberFormat="1" applyAlignment="1">
      <alignment horizontal="center"/>
    </xf>
    <xf numFmtId="0" fontId="1" fillId="0" borderId="0" xfId="12" applyAlignment="1">
      <alignment horizontal="left"/>
    </xf>
    <xf numFmtId="0" fontId="4" fillId="0" borderId="31" xfId="10" applyBorder="1" applyAlignment="1">
      <alignment horizontal="centerContinuous" vertical="center"/>
    </xf>
    <xf numFmtId="0" fontId="4" fillId="0" borderId="31" xfId="8" applyBorder="1"/>
    <xf numFmtId="0" fontId="2" fillId="0" borderId="0" xfId="8" applyFont="1" applyAlignment="1">
      <alignment horizontal="center" wrapText="1"/>
    </xf>
    <xf numFmtId="0" fontId="2" fillId="0" borderId="0" xfId="8" applyFont="1" applyAlignment="1">
      <alignment wrapText="1"/>
    </xf>
    <xf numFmtId="0" fontId="16" fillId="0" borderId="13" xfId="8" applyFont="1" applyBorder="1"/>
    <xf numFmtId="0" fontId="2" fillId="0" borderId="0" xfId="10" applyFont="1" applyAlignment="1">
      <alignment horizontal="center"/>
    </xf>
    <xf numFmtId="0" fontId="4" fillId="0" borderId="0" xfId="10" applyAlignment="1">
      <alignment horizontal="left"/>
    </xf>
    <xf numFmtId="0" fontId="4" fillId="0" borderId="6" xfId="10" applyBorder="1" applyAlignment="1">
      <alignment horizontal="left" indent="1"/>
    </xf>
    <xf numFmtId="165" fontId="4" fillId="0" borderId="0" xfId="8" applyNumberFormat="1" applyAlignment="1">
      <alignment horizontal="center"/>
    </xf>
    <xf numFmtId="0" fontId="11" fillId="0" borderId="0" xfId="8" applyFont="1"/>
    <xf numFmtId="0" fontId="2" fillId="0" borderId="0" xfId="8" applyFont="1" applyAlignment="1">
      <alignment horizontal="center"/>
    </xf>
    <xf numFmtId="1" fontId="4" fillId="0" borderId="0" xfId="12" applyNumberFormat="1" applyFont="1" applyAlignment="1">
      <alignment horizontal="center"/>
    </xf>
    <xf numFmtId="11" fontId="4" fillId="0" borderId="0" xfId="12" applyNumberFormat="1" applyFont="1" applyAlignment="1">
      <alignment horizontal="left"/>
    </xf>
    <xf numFmtId="0" fontId="4" fillId="0" borderId="0" xfId="12" applyFont="1" applyAlignment="1">
      <alignment horizontal="center"/>
    </xf>
    <xf numFmtId="0" fontId="4" fillId="0" borderId="0" xfId="12" applyFont="1" applyAlignment="1">
      <alignment horizontal="right" vertical="center"/>
    </xf>
    <xf numFmtId="0" fontId="5" fillId="0" borderId="0" xfId="12" applyFont="1" applyAlignment="1">
      <alignment horizontal="center" vertical="center"/>
    </xf>
    <xf numFmtId="1" fontId="2" fillId="0" borderId="0" xfId="12" applyNumberFormat="1" applyFont="1" applyAlignment="1">
      <alignment horizontal="center" vertical="center"/>
    </xf>
    <xf numFmtId="2" fontId="4" fillId="0" borderId="0" xfId="12" applyNumberFormat="1" applyFont="1" applyAlignment="1">
      <alignment horizontal="center" vertical="center"/>
    </xf>
    <xf numFmtId="2" fontId="4" fillId="0" borderId="0" xfId="8" applyNumberFormat="1" applyAlignment="1">
      <alignment horizontal="center" vertical="center"/>
    </xf>
    <xf numFmtId="1" fontId="4" fillId="0" borderId="0" xfId="12" applyNumberFormat="1" applyFont="1" applyAlignment="1">
      <alignment horizontal="center" vertical="center"/>
    </xf>
    <xf numFmtId="0" fontId="2" fillId="0" borderId="0" xfId="12" applyFont="1" applyAlignment="1">
      <alignment vertical="center"/>
    </xf>
    <xf numFmtId="0" fontId="2" fillId="0" borderId="0" xfId="12" applyFont="1" applyAlignment="1">
      <alignment horizontal="center" vertical="center"/>
    </xf>
    <xf numFmtId="2" fontId="2" fillId="0" borderId="0" xfId="12" applyNumberFormat="1" applyFont="1" applyAlignment="1">
      <alignment horizontal="center" vertical="center"/>
    </xf>
    <xf numFmtId="2" fontId="13" fillId="0" borderId="0" xfId="12" applyNumberFormat="1" applyFont="1" applyAlignment="1">
      <alignment horizontal="center" vertical="center"/>
    </xf>
    <xf numFmtId="0" fontId="2" fillId="0" borderId="0" xfId="10" applyFont="1" applyAlignment="1">
      <alignment horizontal="left" vertical="top"/>
    </xf>
    <xf numFmtId="164" fontId="4" fillId="0" borderId="0" xfId="9" applyNumberFormat="1" applyAlignment="1">
      <alignment horizontal="center"/>
    </xf>
    <xf numFmtId="0" fontId="2" fillId="0" borderId="0" xfId="10" applyFont="1" applyAlignment="1">
      <alignment horizontal="left" vertical="center" wrapText="1"/>
    </xf>
    <xf numFmtId="0" fontId="0" fillId="0" borderId="5" xfId="0" applyBorder="1"/>
    <xf numFmtId="0" fontId="2" fillId="0" borderId="0" xfId="10" applyFont="1" applyAlignment="1">
      <alignment horizontal="center" vertical="top"/>
    </xf>
    <xf numFmtId="0" fontId="9" fillId="0" borderId="0" xfId="0" applyFont="1" applyAlignment="1">
      <alignment horizontal="center"/>
    </xf>
    <xf numFmtId="0" fontId="11" fillId="0" borderId="0" xfId="10" applyFont="1" applyAlignment="1">
      <alignment horizontal="left"/>
    </xf>
    <xf numFmtId="0" fontId="2" fillId="0" borderId="5" xfId="9" applyFont="1" applyBorder="1" applyAlignment="1">
      <alignment horizontal="right"/>
    </xf>
    <xf numFmtId="0" fontId="2" fillId="0" borderId="5" xfId="9" quotePrefix="1" applyFont="1" applyBorder="1" applyAlignment="1">
      <alignment horizontal="left" vertical="center"/>
    </xf>
    <xf numFmtId="0" fontId="2" fillId="0" borderId="0" xfId="9" quotePrefix="1" applyFont="1" applyAlignment="1">
      <alignment horizontal="left" vertical="center"/>
    </xf>
    <xf numFmtId="0" fontId="0" fillId="0" borderId="30" xfId="0" applyBorder="1"/>
    <xf numFmtId="0" fontId="2" fillId="0" borderId="0" xfId="9" applyFont="1"/>
    <xf numFmtId="0" fontId="4" fillId="0" borderId="10" xfId="0" applyFont="1" applyBorder="1"/>
    <xf numFmtId="0" fontId="4" fillId="0" borderId="7" xfId="0" applyFont="1" applyBorder="1"/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wrapText="1"/>
    </xf>
    <xf numFmtId="0" fontId="2" fillId="0" borderId="5" xfId="10" applyFont="1" applyBorder="1" applyAlignment="1">
      <alignment horizontal="right"/>
    </xf>
    <xf numFmtId="0" fontId="2" fillId="0" borderId="5" xfId="10" quotePrefix="1" applyFont="1" applyBorder="1" applyAlignment="1">
      <alignment horizontal="left" vertical="center"/>
    </xf>
    <xf numFmtId="0" fontId="2" fillId="0" borderId="0" xfId="10" quotePrefix="1" applyFont="1" applyAlignment="1">
      <alignment horizontal="left" vertical="center"/>
    </xf>
    <xf numFmtId="169" fontId="4" fillId="0" borderId="0" xfId="10" applyNumberFormat="1" applyAlignment="1">
      <alignment horizontal="center" vertical="center"/>
    </xf>
    <xf numFmtId="0" fontId="4" fillId="0" borderId="0" xfId="10" applyAlignment="1">
      <alignment horizontal="center" vertical="center"/>
    </xf>
    <xf numFmtId="14" fontId="4" fillId="0" borderId="0" xfId="10" applyNumberFormat="1" applyAlignment="1">
      <alignment horizontal="center" vertical="center"/>
    </xf>
    <xf numFmtId="0" fontId="2" fillId="0" borderId="7" xfId="10" applyFont="1" applyBorder="1"/>
    <xf numFmtId="0" fontId="4" fillId="0" borderId="31" xfId="0" applyFont="1" applyBorder="1"/>
    <xf numFmtId="0" fontId="4" fillId="0" borderId="30" xfId="0" applyFont="1" applyBorder="1"/>
    <xf numFmtId="0" fontId="18" fillId="0" borderId="30" xfId="0" applyFont="1" applyBorder="1"/>
    <xf numFmtId="0" fontId="19" fillId="0" borderId="30" xfId="0" applyFont="1" applyBorder="1"/>
    <xf numFmtId="0" fontId="4" fillId="0" borderId="10" xfId="0" applyFont="1" applyBorder="1" applyAlignment="1">
      <alignment horizontal="right" wrapText="1"/>
    </xf>
    <xf numFmtId="0" fontId="4" fillId="0" borderId="6" xfId="0" applyFont="1" applyBorder="1"/>
    <xf numFmtId="2" fontId="2" fillId="0" borderId="7" xfId="0" applyNumberFormat="1" applyFont="1" applyBorder="1"/>
    <xf numFmtId="2" fontId="0" fillId="0" borderId="0" xfId="0" applyNumberFormat="1" applyAlignment="1">
      <alignment horizontal="center"/>
    </xf>
    <xf numFmtId="0" fontId="0" fillId="0" borderId="4" xfId="0" applyBorder="1"/>
    <xf numFmtId="0" fontId="14" fillId="0" borderId="7" xfId="0" applyFont="1" applyBorder="1" applyAlignment="1">
      <alignment wrapText="1"/>
    </xf>
    <xf numFmtId="11" fontId="1" fillId="0" borderId="10" xfId="12" applyNumberFormat="1" applyBorder="1" applyAlignment="1">
      <alignment horizontal="center"/>
    </xf>
    <xf numFmtId="0" fontId="4" fillId="0" borderId="30" xfId="0" applyFont="1" applyBorder="1" applyAlignment="1">
      <alignment wrapText="1"/>
    </xf>
    <xf numFmtId="49" fontId="4" fillId="0" borderId="1" xfId="10" applyNumberFormat="1" applyBorder="1" applyAlignment="1">
      <alignment horizontal="center" vertical="center"/>
    </xf>
    <xf numFmtId="3" fontId="4" fillId="0" borderId="0" xfId="8" applyNumberFormat="1" applyAlignment="1">
      <alignment horizontal="center" vertical="center"/>
    </xf>
    <xf numFmtId="1" fontId="4" fillId="0" borderId="0" xfId="8" applyNumberFormat="1" applyAlignment="1">
      <alignment horizontal="center"/>
    </xf>
    <xf numFmtId="44" fontId="4" fillId="0" borderId="0" xfId="13" applyFont="1" applyAlignment="1">
      <alignment horizontal="center"/>
    </xf>
    <xf numFmtId="170" fontId="4" fillId="0" borderId="0" xfId="13" applyNumberFormat="1" applyFont="1" applyAlignment="1">
      <alignment horizontal="center"/>
    </xf>
    <xf numFmtId="170" fontId="0" fillId="0" borderId="0" xfId="13" applyNumberFormat="1" applyFont="1"/>
    <xf numFmtId="2" fontId="4" fillId="0" borderId="0" xfId="10" applyNumberFormat="1" applyAlignment="1">
      <alignment horizontal="center" vertical="top"/>
    </xf>
    <xf numFmtId="2" fontId="0" fillId="0" borderId="0" xfId="0" applyNumberFormat="1" applyAlignment="1">
      <alignment horizontal="center" vertical="center"/>
    </xf>
    <xf numFmtId="2" fontId="4" fillId="0" borderId="0" xfId="9" applyNumberFormat="1" applyAlignment="1">
      <alignment horizontal="left" vertical="top"/>
    </xf>
    <xf numFmtId="2" fontId="4" fillId="0" borderId="0" xfId="9" applyNumberFormat="1" applyAlignment="1">
      <alignment horizontal="center" vertical="center"/>
    </xf>
    <xf numFmtId="2" fontId="4" fillId="0" borderId="0" xfId="9" applyNumberFormat="1" applyAlignment="1">
      <alignment horizontal="right" vertical="top"/>
    </xf>
    <xf numFmtId="0" fontId="14" fillId="0" borderId="0" xfId="0" applyFont="1" applyAlignment="1">
      <alignment horizontal="center" wrapText="1"/>
    </xf>
    <xf numFmtId="11" fontId="4" fillId="0" borderId="24" xfId="0" applyNumberFormat="1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4" fillId="0" borderId="15" xfId="0" applyFont="1" applyBorder="1" applyAlignment="1">
      <alignment horizontal="left"/>
    </xf>
    <xf numFmtId="0" fontId="2" fillId="0" borderId="7" xfId="0" applyFont="1" applyBorder="1" applyAlignment="1">
      <alignment horizontal="right"/>
    </xf>
    <xf numFmtId="2" fontId="21" fillId="0" borderId="0" xfId="0" quotePrefix="1" applyNumberFormat="1" applyFont="1" applyAlignment="1">
      <alignment horizontal="center" wrapText="1"/>
    </xf>
    <xf numFmtId="2" fontId="4" fillId="3" borderId="0" xfId="0" applyNumberFormat="1" applyFont="1" applyFill="1" applyAlignment="1">
      <alignment horizontal="center" vertical="center" wrapText="1"/>
    </xf>
    <xf numFmtId="2" fontId="4" fillId="3" borderId="0" xfId="0" applyNumberFormat="1" applyFont="1" applyFill="1" applyAlignment="1">
      <alignment horizontal="center" wrapText="1"/>
    </xf>
    <xf numFmtId="2" fontId="4" fillId="3" borderId="0" xfId="0" applyNumberFormat="1" applyFont="1" applyFill="1" applyAlignment="1">
      <alignment horizontal="center"/>
    </xf>
    <xf numFmtId="2" fontId="21" fillId="3" borderId="0" xfId="0" quotePrefix="1" applyNumberFormat="1" applyFont="1" applyFill="1" applyAlignment="1">
      <alignment horizontal="center" wrapText="1"/>
    </xf>
    <xf numFmtId="0" fontId="4" fillId="3" borderId="0" xfId="0" applyFont="1" applyFill="1" applyAlignment="1">
      <alignment horizontal="center" vertical="center"/>
    </xf>
    <xf numFmtId="2" fontId="4" fillId="3" borderId="0" xfId="0" applyNumberFormat="1" applyFont="1" applyFill="1" applyAlignment="1">
      <alignment wrapText="1"/>
    </xf>
    <xf numFmtId="0" fontId="4" fillId="3" borderId="0" xfId="0" applyFont="1" applyFill="1"/>
    <xf numFmtId="0" fontId="4" fillId="3" borderId="0" xfId="0" applyFont="1" applyFill="1" applyAlignment="1">
      <alignment horizontal="center" wrapText="1"/>
    </xf>
    <xf numFmtId="0" fontId="4" fillId="3" borderId="0" xfId="0" applyFont="1" applyFill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/>
    </xf>
    <xf numFmtId="0" fontId="4" fillId="3" borderId="10" xfId="0" applyFont="1" applyFill="1" applyBorder="1"/>
    <xf numFmtId="0" fontId="4" fillId="3" borderId="0" xfId="0" quotePrefix="1" applyFont="1" applyFill="1" applyAlignment="1">
      <alignment wrapText="1"/>
    </xf>
    <xf numFmtId="0" fontId="4" fillId="3" borderId="0" xfId="0" applyFont="1" applyFill="1" applyAlignment="1">
      <alignment horizontal="center"/>
    </xf>
    <xf numFmtId="2" fontId="17" fillId="3" borderId="0" xfId="0" quotePrefix="1" applyNumberFormat="1" applyFont="1" applyFill="1" applyAlignment="1">
      <alignment horizontal="center" wrapText="1"/>
    </xf>
    <xf numFmtId="0" fontId="4" fillId="3" borderId="10" xfId="0" applyFont="1" applyFill="1" applyBorder="1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right" vertical="center"/>
    </xf>
    <xf numFmtId="165" fontId="4" fillId="3" borderId="0" xfId="0" applyNumberFormat="1" applyFont="1" applyFill="1" applyAlignment="1">
      <alignment horizontal="center" wrapText="1"/>
    </xf>
    <xf numFmtId="1" fontId="22" fillId="0" borderId="0" xfId="0" quotePrefix="1" applyNumberFormat="1" applyFont="1" applyAlignment="1">
      <alignment horizontal="center" wrapText="1"/>
    </xf>
    <xf numFmtId="2" fontId="22" fillId="0" borderId="0" xfId="0" quotePrefix="1" applyNumberFormat="1" applyFont="1" applyAlignment="1">
      <alignment horizontal="center" wrapText="1"/>
    </xf>
    <xf numFmtId="0" fontId="16" fillId="0" borderId="30" xfId="8" applyFont="1" applyBorder="1"/>
    <xf numFmtId="1" fontId="12" fillId="0" borderId="7" xfId="8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4" fillId="0" borderId="3" xfId="10" applyBorder="1" applyAlignment="1">
      <alignment horizontal="left" vertical="top" wrapText="1"/>
    </xf>
    <xf numFmtId="0" fontId="9" fillId="0" borderId="0" xfId="0" applyFont="1" applyAlignment="1">
      <alignment horizontal="center" wrapText="1"/>
    </xf>
    <xf numFmtId="0" fontId="4" fillId="0" borderId="3" xfId="9" applyBorder="1" applyAlignment="1">
      <alignment horizontal="left" vertical="top" wrapText="1"/>
    </xf>
    <xf numFmtId="0" fontId="4" fillId="0" borderId="0" xfId="10" applyAlignment="1">
      <alignment horizontal="center" vertical="top"/>
    </xf>
    <xf numFmtId="2" fontId="4" fillId="0" borderId="0" xfId="10" applyNumberFormat="1" applyAlignment="1">
      <alignment horizontal="center" vertical="top"/>
    </xf>
    <xf numFmtId="0" fontId="4" fillId="0" borderId="3" xfId="9" applyBorder="1" applyAlignment="1">
      <alignment horizontal="left" vertical="top"/>
    </xf>
    <xf numFmtId="0" fontId="2" fillId="0" borderId="0" xfId="10" applyFont="1" applyAlignment="1">
      <alignment horizontal="center" vertical="top"/>
    </xf>
    <xf numFmtId="0" fontId="4" fillId="0" borderId="18" xfId="10" applyBorder="1" applyAlignment="1">
      <alignment horizontal="left" vertical="top" wrapText="1"/>
    </xf>
    <xf numFmtId="0" fontId="4" fillId="0" borderId="19" xfId="10" applyBorder="1" applyAlignment="1">
      <alignment horizontal="left" vertical="top" wrapText="1"/>
    </xf>
    <xf numFmtId="0" fontId="4" fillId="0" borderId="20" xfId="10" applyBorder="1" applyAlignment="1">
      <alignment horizontal="left" vertical="top" wrapText="1"/>
    </xf>
    <xf numFmtId="0" fontId="4" fillId="0" borderId="21" xfId="10" applyBorder="1" applyAlignment="1">
      <alignment horizontal="left" vertical="top" wrapText="1"/>
    </xf>
    <xf numFmtId="0" fontId="4" fillId="0" borderId="0" xfId="10" applyAlignment="1">
      <alignment horizontal="left" vertical="top" wrapText="1"/>
    </xf>
    <xf numFmtId="0" fontId="4" fillId="0" borderId="22" xfId="10" applyBorder="1" applyAlignment="1">
      <alignment horizontal="left" vertical="top" wrapText="1"/>
    </xf>
    <xf numFmtId="0" fontId="4" fillId="0" borderId="2" xfId="10" applyBorder="1" applyAlignment="1">
      <alignment horizontal="left" vertical="top" wrapText="1"/>
    </xf>
    <xf numFmtId="0" fontId="4" fillId="0" borderId="1" xfId="10" applyBorder="1" applyAlignment="1">
      <alignment horizontal="left" vertical="top" wrapText="1"/>
    </xf>
    <xf numFmtId="0" fontId="4" fillId="0" borderId="23" xfId="10" applyBorder="1" applyAlignment="1">
      <alignment horizontal="left" vertical="top" wrapText="1"/>
    </xf>
    <xf numFmtId="0" fontId="2" fillId="0" borderId="0" xfId="1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9" fillId="0" borderId="10" xfId="0" applyFont="1" applyBorder="1" applyAlignment="1">
      <alignment wrapText="1"/>
    </xf>
    <xf numFmtId="0" fontId="9" fillId="0" borderId="0" xfId="0" applyFont="1" applyAlignment="1">
      <alignment wrapText="1"/>
    </xf>
    <xf numFmtId="0" fontId="4" fillId="0" borderId="10" xfId="0" applyFont="1" applyBorder="1" applyAlignment="1">
      <alignment wrapText="1"/>
    </xf>
    <xf numFmtId="0" fontId="0" fillId="0" borderId="0" xfId="0" applyAlignment="1">
      <alignment wrapText="1"/>
    </xf>
    <xf numFmtId="0" fontId="4" fillId="0" borderId="27" xfId="10" applyBorder="1" applyAlignment="1">
      <alignment horizontal="left" vertical="top"/>
    </xf>
    <xf numFmtId="0" fontId="4" fillId="0" borderId="28" xfId="10" applyBorder="1" applyAlignment="1">
      <alignment horizontal="left" vertical="top"/>
    </xf>
    <xf numFmtId="0" fontId="4" fillId="0" borderId="29" xfId="10" applyBorder="1" applyAlignment="1">
      <alignment horizontal="left" vertical="top"/>
    </xf>
    <xf numFmtId="0" fontId="4" fillId="0" borderId="21" xfId="10" applyBorder="1" applyAlignment="1">
      <alignment horizontal="left" vertical="top"/>
    </xf>
    <xf numFmtId="0" fontId="4" fillId="0" borderId="0" xfId="10" applyAlignment="1">
      <alignment horizontal="left" vertical="top"/>
    </xf>
    <xf numFmtId="0" fontId="4" fillId="0" borderId="22" xfId="10" applyBorder="1" applyAlignment="1">
      <alignment horizontal="left" vertical="top"/>
    </xf>
    <xf numFmtId="0" fontId="4" fillId="0" borderId="2" xfId="10" applyBorder="1" applyAlignment="1">
      <alignment horizontal="left" vertical="top"/>
    </xf>
    <xf numFmtId="0" fontId="4" fillId="0" borderId="1" xfId="10" applyBorder="1" applyAlignment="1">
      <alignment horizontal="left" vertical="top"/>
    </xf>
    <xf numFmtId="0" fontId="4" fillId="0" borderId="23" xfId="10" applyBorder="1" applyAlignment="1">
      <alignment horizontal="left" vertical="top"/>
    </xf>
    <xf numFmtId="0" fontId="4" fillId="0" borderId="3" xfId="10" applyBorder="1" applyAlignment="1">
      <alignment horizontal="left" vertical="top"/>
    </xf>
    <xf numFmtId="0" fontId="4" fillId="0" borderId="27" xfId="10" applyBorder="1" applyAlignment="1">
      <alignment horizontal="left" vertical="top" wrapText="1"/>
    </xf>
    <xf numFmtId="0" fontId="4" fillId="0" borderId="28" xfId="10" applyBorder="1" applyAlignment="1">
      <alignment horizontal="left" vertical="top" wrapText="1"/>
    </xf>
    <xf numFmtId="0" fontId="4" fillId="0" borderId="29" xfId="10" applyBorder="1" applyAlignment="1">
      <alignment horizontal="left" vertical="top" wrapText="1"/>
    </xf>
    <xf numFmtId="0" fontId="4" fillId="0" borderId="0" xfId="8" applyAlignment="1">
      <alignment horizontal="left" vertical="center" wrapText="1"/>
    </xf>
    <xf numFmtId="0" fontId="4" fillId="0" borderId="27" xfId="10" applyBorder="1" applyAlignment="1">
      <alignment vertical="top" wrapText="1"/>
    </xf>
    <xf numFmtId="0" fontId="4" fillId="0" borderId="28" xfId="10" applyBorder="1" applyAlignment="1">
      <alignment vertical="top" wrapText="1"/>
    </xf>
    <xf numFmtId="0" fontId="4" fillId="0" borderId="29" xfId="10" applyBorder="1" applyAlignment="1">
      <alignment vertical="top" wrapText="1"/>
    </xf>
    <xf numFmtId="0" fontId="4" fillId="0" borderId="21" xfId="10" applyBorder="1" applyAlignment="1">
      <alignment vertical="top" wrapText="1"/>
    </xf>
    <xf numFmtId="0" fontId="4" fillId="0" borderId="0" xfId="10" applyAlignment="1">
      <alignment vertical="top" wrapText="1"/>
    </xf>
    <xf numFmtId="0" fontId="4" fillId="0" borderId="22" xfId="10" applyBorder="1" applyAlignment="1">
      <alignment vertical="top" wrapText="1"/>
    </xf>
    <xf numFmtId="0" fontId="4" fillId="0" borderId="2" xfId="10" applyBorder="1" applyAlignment="1">
      <alignment vertical="top" wrapText="1"/>
    </xf>
    <xf numFmtId="0" fontId="4" fillId="0" borderId="1" xfId="10" applyBorder="1" applyAlignment="1">
      <alignment vertical="top" wrapText="1"/>
    </xf>
    <xf numFmtId="0" fontId="4" fillId="0" borderId="23" xfId="10" applyBorder="1" applyAlignment="1">
      <alignment vertical="top" wrapText="1"/>
    </xf>
  </cellXfs>
  <cellStyles count="14">
    <cellStyle name="Currency" xfId="13" builtinId="4"/>
    <cellStyle name="Currency 2" xfId="1" xr:uid="{00000000-0005-0000-0000-000000000000}"/>
    <cellStyle name="Currency 3" xfId="2" xr:uid="{00000000-0005-0000-0000-000001000000}"/>
    <cellStyle name="Currency 3 2" xfId="3" xr:uid="{00000000-0005-0000-0000-000002000000}"/>
    <cellStyle name="Currency 4" xfId="4" xr:uid="{00000000-0005-0000-0000-000003000000}"/>
    <cellStyle name="Hyperlink 2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2 2 2" xfId="11" xr:uid="{F2D9177C-C5CF-4BF6-98C5-E39C0C0B8B5A}"/>
    <cellStyle name="Normal 2 3" xfId="12" xr:uid="{D2F92DA6-6BB4-406F-8A5A-66ABC65416B2}"/>
    <cellStyle name="Normal 3" xfId="8" xr:uid="{00000000-0005-0000-0000-000008000000}"/>
    <cellStyle name="Normal_200 Series - Earthwork" xfId="9" xr:uid="{00000000-0005-0000-0000-000009000000}"/>
    <cellStyle name="Normal_200 Series - Earthwork 2" xfId="10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85747</xdr:colOff>
      <xdr:row>0</xdr:row>
      <xdr:rowOff>47652</xdr:rowOff>
    </xdr:from>
    <xdr:to>
      <xdr:col>3</xdr:col>
      <xdr:colOff>142237</xdr:colOff>
      <xdr:row>4</xdr:row>
      <xdr:rowOff>145950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F19176-4601-4712-879A-EC2ECB48EB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47" y="47652"/>
          <a:ext cx="2202790" cy="74599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0</xdr:rowOff>
    </xdr:from>
    <xdr:to>
      <xdr:col>3</xdr:col>
      <xdr:colOff>139040</xdr:colOff>
      <xdr:row>5</xdr:row>
      <xdr:rowOff>60198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89F5FFF-1EA6-4470-A263-90C2F38136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61925"/>
          <a:ext cx="2202790" cy="74599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142875</xdr:rowOff>
    </xdr:from>
    <xdr:to>
      <xdr:col>3</xdr:col>
      <xdr:colOff>126340</xdr:colOff>
      <xdr:row>5</xdr:row>
      <xdr:rowOff>117348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9F7134D-0D49-49CB-BE69-39C3A6DE8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2875"/>
          <a:ext cx="2202790" cy="78409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123825</xdr:rowOff>
    </xdr:from>
    <xdr:to>
      <xdr:col>3</xdr:col>
      <xdr:colOff>50140</xdr:colOff>
      <xdr:row>5</xdr:row>
      <xdr:rowOff>28448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047C4CC-176F-4015-B3B3-778B0C5619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23825"/>
          <a:ext cx="2202790" cy="745998"/>
        </a:xfrm>
        <a:prstGeom prst="rect">
          <a:avLst/>
        </a:prstGeom>
      </xdr:spPr>
    </xdr:pic>
    <xdr:clientData/>
  </xdr:twoCellAnchor>
  <xdr:twoCellAnchor editAs="oneCell">
    <xdr:from>
      <xdr:col>0</xdr:col>
      <xdr:colOff>76200</xdr:colOff>
      <xdr:row>0</xdr:row>
      <xdr:rowOff>123825</xdr:rowOff>
    </xdr:from>
    <xdr:to>
      <xdr:col>3</xdr:col>
      <xdr:colOff>50140</xdr:colOff>
      <xdr:row>5</xdr:row>
      <xdr:rowOff>28448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F5D90AD-0C90-4468-B4BA-FD99CD5B9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23825"/>
          <a:ext cx="2202790" cy="745998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152400</xdr:rowOff>
    </xdr:from>
    <xdr:to>
      <xdr:col>3</xdr:col>
      <xdr:colOff>116815</xdr:colOff>
      <xdr:row>5</xdr:row>
      <xdr:rowOff>50673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1D2041A-FE95-4418-A469-3157ED118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52400"/>
          <a:ext cx="2202790" cy="745998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123825</xdr:rowOff>
    </xdr:from>
    <xdr:to>
      <xdr:col>3</xdr:col>
      <xdr:colOff>50140</xdr:colOff>
      <xdr:row>5</xdr:row>
      <xdr:rowOff>28448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1ABA3E7-F674-49BC-8DEA-2CDFD7DC47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23825"/>
          <a:ext cx="2202790" cy="74599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0</xdr:rowOff>
    </xdr:from>
    <xdr:to>
      <xdr:col>3</xdr:col>
      <xdr:colOff>50140</xdr:colOff>
      <xdr:row>5</xdr:row>
      <xdr:rowOff>60198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99E2319-6519-4E8B-B013-8F4E917B6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61925"/>
          <a:ext cx="2202790" cy="745998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152400</xdr:rowOff>
    </xdr:from>
    <xdr:to>
      <xdr:col>3</xdr:col>
      <xdr:colOff>91415</xdr:colOff>
      <xdr:row>5</xdr:row>
      <xdr:rowOff>50673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64267CA-6326-402F-B59B-A4FCB219B4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152400"/>
          <a:ext cx="2202790" cy="74599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152400</xdr:rowOff>
    </xdr:from>
    <xdr:to>
      <xdr:col>3</xdr:col>
      <xdr:colOff>50140</xdr:colOff>
      <xdr:row>5</xdr:row>
      <xdr:rowOff>50673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5D6403A-8CCF-44F4-87E1-C080B0DC09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52400"/>
          <a:ext cx="2202790" cy="745998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142875</xdr:rowOff>
    </xdr:from>
    <xdr:to>
      <xdr:col>3</xdr:col>
      <xdr:colOff>135865</xdr:colOff>
      <xdr:row>5</xdr:row>
      <xdr:rowOff>41148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F3904D-62FF-406F-8A3A-E9F3719AC6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42875"/>
          <a:ext cx="2202790" cy="745998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0</xdr:rowOff>
    </xdr:from>
    <xdr:to>
      <xdr:col>3</xdr:col>
      <xdr:colOff>193015</xdr:colOff>
      <xdr:row>5</xdr:row>
      <xdr:rowOff>60198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C05E014-5157-45DA-B1AC-91DEF57C6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61925"/>
          <a:ext cx="2202790" cy="74599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80596</xdr:colOff>
      <xdr:row>0</xdr:row>
      <xdr:rowOff>139212</xdr:rowOff>
    </xdr:from>
    <xdr:to>
      <xdr:col>3</xdr:col>
      <xdr:colOff>139528</xdr:colOff>
      <xdr:row>5</xdr:row>
      <xdr:rowOff>42614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A60AC3-556C-4F0B-8C16-3309C56DC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596" y="139212"/>
          <a:ext cx="2202790" cy="745998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0</xdr:rowOff>
    </xdr:from>
    <xdr:to>
      <xdr:col>3</xdr:col>
      <xdr:colOff>193015</xdr:colOff>
      <xdr:row>5</xdr:row>
      <xdr:rowOff>60198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CB3BC8-97C6-48F6-8E23-3C5468DA65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65100"/>
          <a:ext cx="2298040" cy="745998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1</xdr:row>
      <xdr:rowOff>0</xdr:rowOff>
    </xdr:from>
    <xdr:to>
      <xdr:col>3</xdr:col>
      <xdr:colOff>193015</xdr:colOff>
      <xdr:row>5</xdr:row>
      <xdr:rowOff>60198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AD783A8-CF21-4C5F-B184-6910D6356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65100"/>
          <a:ext cx="2298040" cy="745998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1</xdr:row>
      <xdr:rowOff>0</xdr:rowOff>
    </xdr:from>
    <xdr:to>
      <xdr:col>3</xdr:col>
      <xdr:colOff>145390</xdr:colOff>
      <xdr:row>5</xdr:row>
      <xdr:rowOff>60198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F1623F-D271-4C31-BDC4-7E09BBEAAB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61925"/>
          <a:ext cx="2202790" cy="745998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152400</xdr:rowOff>
    </xdr:from>
    <xdr:to>
      <xdr:col>3</xdr:col>
      <xdr:colOff>135865</xdr:colOff>
      <xdr:row>5</xdr:row>
      <xdr:rowOff>50673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15DCAC-7095-4EFE-B7CF-86EBD17DF4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52400"/>
          <a:ext cx="2202790" cy="745998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152400</xdr:rowOff>
    </xdr:from>
    <xdr:to>
      <xdr:col>3</xdr:col>
      <xdr:colOff>85065</xdr:colOff>
      <xdr:row>5</xdr:row>
      <xdr:rowOff>47498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68BC07-EB4F-40B5-A55F-8D32265D5D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52400"/>
          <a:ext cx="2202790" cy="745998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152400</xdr:rowOff>
    </xdr:from>
    <xdr:to>
      <xdr:col>3</xdr:col>
      <xdr:colOff>85065</xdr:colOff>
      <xdr:row>5</xdr:row>
      <xdr:rowOff>47498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5F340A9-5D9B-4F95-940B-E27531A8E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52400"/>
          <a:ext cx="2275815" cy="74599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1</xdr:row>
      <xdr:rowOff>0</xdr:rowOff>
    </xdr:from>
    <xdr:to>
      <xdr:col>3</xdr:col>
      <xdr:colOff>116815</xdr:colOff>
      <xdr:row>5</xdr:row>
      <xdr:rowOff>60198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129BE9C-E8E2-4351-9310-BD86FC3BE5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61925"/>
          <a:ext cx="2202790" cy="74599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152400</xdr:rowOff>
    </xdr:from>
    <xdr:to>
      <xdr:col>3</xdr:col>
      <xdr:colOff>78715</xdr:colOff>
      <xdr:row>5</xdr:row>
      <xdr:rowOff>50673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890BD3-A6B7-43B9-B6EF-74FB3D298B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52400"/>
          <a:ext cx="2202790" cy="74599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0</xdr:rowOff>
    </xdr:from>
    <xdr:to>
      <xdr:col>3</xdr:col>
      <xdr:colOff>66015</xdr:colOff>
      <xdr:row>5</xdr:row>
      <xdr:rowOff>60198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E126A1-5E7A-4D31-88C2-91470E902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61925"/>
          <a:ext cx="2202790" cy="74599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152400</xdr:rowOff>
    </xdr:from>
    <xdr:to>
      <xdr:col>3</xdr:col>
      <xdr:colOff>145390</xdr:colOff>
      <xdr:row>5</xdr:row>
      <xdr:rowOff>50673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6C02F77-8AFE-4D46-A915-8DA015436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52400"/>
          <a:ext cx="2202790" cy="74599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152400</xdr:rowOff>
    </xdr:from>
    <xdr:to>
      <xdr:col>3</xdr:col>
      <xdr:colOff>234290</xdr:colOff>
      <xdr:row>5</xdr:row>
      <xdr:rowOff>50673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4EE724B-AAA3-458C-9FF9-536B83B26B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52400"/>
          <a:ext cx="2202790" cy="74599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142875</xdr:rowOff>
    </xdr:from>
    <xdr:to>
      <xdr:col>3</xdr:col>
      <xdr:colOff>224765</xdr:colOff>
      <xdr:row>5</xdr:row>
      <xdr:rowOff>41148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04B37D-AF52-4805-AEBA-C80C24B75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42875"/>
          <a:ext cx="2202790" cy="74599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152400</xdr:rowOff>
    </xdr:from>
    <xdr:to>
      <xdr:col>3</xdr:col>
      <xdr:colOff>196190</xdr:colOff>
      <xdr:row>5</xdr:row>
      <xdr:rowOff>50673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429A8CF-0779-4200-95CA-A431378707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52400"/>
          <a:ext cx="2202790" cy="7459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CCJ%20Templates\Projects\2002\020660\ENG\EST\Projects\2002\020660\ENG\DOCS\REPORTS\Report\Design%20Report\BRIDGE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 Sp-SemiDpAb"/>
      <sheetName val="1 Sp-StubAb-shting"/>
      <sheetName val="Conspan"/>
      <sheetName val="1 Sp-MSE Walls"/>
      <sheetName val="1 Sp-MSE Walls ccj"/>
      <sheetName val="3 Span"/>
      <sheetName val="202.110001"/>
      <sheetName val="202.19"/>
      <sheetName val="Blank Calc Sht"/>
      <sheetName val="Sheet1"/>
      <sheetName val="BRIDGEST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2225B-5909-462D-9199-F13D5B7BEC35}">
  <sheetPr>
    <tabColor rgb="FF00B050"/>
    <pageSetUpPr fitToPage="1"/>
  </sheetPr>
  <dimension ref="A1:L44"/>
  <sheetViews>
    <sheetView showGridLines="0" topLeftCell="A23" workbookViewId="0">
      <selection activeCell="L44" sqref="A1:L44"/>
    </sheetView>
  </sheetViews>
  <sheetFormatPr defaultRowHeight="12.5" x14ac:dyDescent="0.25"/>
  <cols>
    <col min="1" max="13" width="10.6328125" customWidth="1"/>
  </cols>
  <sheetData>
    <row r="1" spans="1:12" ht="13" x14ac:dyDescent="0.3">
      <c r="A1" s="41"/>
      <c r="B1" s="42"/>
      <c r="C1" s="42"/>
      <c r="D1" s="87"/>
      <c r="E1" s="252" t="s">
        <v>107</v>
      </c>
      <c r="F1" s="16" t="s">
        <v>129</v>
      </c>
      <c r="G1" s="253"/>
      <c r="H1" s="253"/>
      <c r="I1" s="42"/>
      <c r="J1" s="88"/>
      <c r="K1" s="89"/>
      <c r="L1" s="212"/>
    </row>
    <row r="2" spans="1:12" ht="13" x14ac:dyDescent="0.3">
      <c r="A2" s="90"/>
      <c r="B2" s="47"/>
      <c r="C2" s="47"/>
      <c r="D2" s="47"/>
      <c r="E2" s="52" t="s">
        <v>20</v>
      </c>
      <c r="F2" s="247" t="s">
        <v>130</v>
      </c>
      <c r="G2" s="254"/>
      <c r="H2" s="254"/>
      <c r="I2" s="47"/>
      <c r="J2" s="46"/>
      <c r="K2" s="255"/>
      <c r="L2" s="183"/>
    </row>
    <row r="3" spans="1:12" ht="13" x14ac:dyDescent="0.3">
      <c r="A3" s="90"/>
      <c r="B3" s="47"/>
      <c r="C3" s="47"/>
      <c r="D3" s="47"/>
      <c r="E3" s="52" t="s">
        <v>108</v>
      </c>
      <c r="F3" s="65" t="s">
        <v>110</v>
      </c>
      <c r="G3" s="47"/>
      <c r="H3" s="47"/>
      <c r="I3" s="47"/>
      <c r="J3" s="46"/>
      <c r="K3" s="256"/>
      <c r="L3" s="246"/>
    </row>
    <row r="4" spans="1:12" x14ac:dyDescent="0.25">
      <c r="A4" s="31"/>
      <c r="B4" s="47"/>
      <c r="C4" s="47"/>
      <c r="D4" s="47"/>
      <c r="E4" s="135"/>
      <c r="F4" s="109"/>
      <c r="G4" s="47"/>
      <c r="H4" s="47"/>
      <c r="I4" s="47"/>
      <c r="J4" s="46"/>
      <c r="K4" s="256"/>
      <c r="L4" s="246"/>
    </row>
    <row r="5" spans="1:12" ht="15.5" x14ac:dyDescent="0.25">
      <c r="A5" s="90"/>
      <c r="B5" s="47"/>
      <c r="C5" s="47"/>
      <c r="D5" s="47"/>
      <c r="E5" s="91"/>
      <c r="F5" s="109"/>
      <c r="G5" s="47"/>
      <c r="H5" s="47"/>
      <c r="I5" s="47"/>
      <c r="J5" s="46"/>
      <c r="K5" s="257"/>
      <c r="L5" s="246"/>
    </row>
    <row r="6" spans="1:12" ht="13.5" thickBot="1" x14ac:dyDescent="0.35">
      <c r="A6" s="92"/>
      <c r="B6" s="73"/>
      <c r="C6" s="73"/>
      <c r="D6" s="73"/>
      <c r="E6" s="73"/>
      <c r="F6" s="73"/>
      <c r="G6" s="258"/>
      <c r="H6" s="258"/>
      <c r="I6" s="73"/>
      <c r="J6" s="73"/>
      <c r="K6" s="73"/>
      <c r="L6" s="40"/>
    </row>
    <row r="7" spans="1:12" x14ac:dyDescent="0.2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259"/>
    </row>
    <row r="8" spans="1:12" x14ac:dyDescent="0.25">
      <c r="A8" s="248"/>
      <c r="B8" s="3"/>
      <c r="C8" s="3"/>
      <c r="D8" s="3"/>
      <c r="E8" s="3"/>
      <c r="F8" s="3"/>
      <c r="G8" s="3"/>
      <c r="H8" s="3"/>
      <c r="I8" s="3"/>
      <c r="J8" s="3"/>
      <c r="K8" s="3"/>
      <c r="L8" s="260"/>
    </row>
    <row r="9" spans="1:12" x14ac:dyDescent="0.25">
      <c r="A9" s="248"/>
      <c r="B9" s="3"/>
      <c r="C9" s="3"/>
      <c r="D9" s="3"/>
      <c r="E9" s="3"/>
      <c r="F9" s="3"/>
      <c r="G9" s="3"/>
      <c r="H9" s="3"/>
      <c r="I9" s="3"/>
      <c r="J9" s="3"/>
      <c r="K9" s="3"/>
      <c r="L9" s="260"/>
    </row>
    <row r="10" spans="1:12" x14ac:dyDescent="0.25">
      <c r="A10" s="248"/>
      <c r="B10" s="3"/>
      <c r="C10" s="3"/>
      <c r="D10" s="3"/>
      <c r="E10" s="3"/>
      <c r="F10" s="3"/>
      <c r="G10" s="3"/>
      <c r="H10" s="3"/>
      <c r="I10" s="3"/>
      <c r="J10" s="3"/>
      <c r="K10" s="3"/>
      <c r="L10" s="260"/>
    </row>
    <row r="11" spans="1:12" ht="32.5" x14ac:dyDescent="0.65">
      <c r="A11" s="44"/>
      <c r="B11" s="313" t="s">
        <v>132</v>
      </c>
      <c r="C11" s="313"/>
      <c r="D11" s="313"/>
      <c r="E11" s="313"/>
      <c r="F11" s="313"/>
      <c r="G11" s="313"/>
      <c r="H11" s="313"/>
      <c r="I11" s="313"/>
      <c r="J11" s="313"/>
      <c r="K11" s="313"/>
      <c r="L11" s="261"/>
    </row>
    <row r="12" spans="1:12" x14ac:dyDescent="0.25">
      <c r="A12" s="248"/>
      <c r="B12" s="3"/>
      <c r="C12" s="3"/>
      <c r="D12" s="3"/>
      <c r="E12" s="3"/>
      <c r="F12" s="3"/>
      <c r="G12" s="3"/>
      <c r="H12" s="3"/>
      <c r="I12" s="3"/>
      <c r="J12" s="3"/>
      <c r="K12" s="3"/>
      <c r="L12" s="260"/>
    </row>
    <row r="13" spans="1:12" ht="29.5" x14ac:dyDescent="0.55000000000000004">
      <c r="A13" s="44"/>
      <c r="B13" s="314" t="s">
        <v>133</v>
      </c>
      <c r="C13" s="314"/>
      <c r="D13" s="314"/>
      <c r="E13" s="314"/>
      <c r="F13" s="314"/>
      <c r="G13" s="314"/>
      <c r="H13" s="314"/>
      <c r="I13" s="314"/>
      <c r="J13" s="314"/>
      <c r="K13" s="314"/>
      <c r="L13" s="262"/>
    </row>
    <row r="14" spans="1:12" ht="13" x14ac:dyDescent="0.3">
      <c r="A14" s="54"/>
      <c r="B14" s="3"/>
      <c r="C14" s="3"/>
      <c r="D14" s="3"/>
      <c r="E14" s="3"/>
      <c r="F14" s="3"/>
      <c r="G14" s="3"/>
      <c r="H14" s="3"/>
      <c r="I14" s="3"/>
      <c r="J14" s="3"/>
      <c r="K14" s="3"/>
      <c r="L14" s="260"/>
    </row>
    <row r="15" spans="1:12" x14ac:dyDescent="0.25">
      <c r="A15" s="248"/>
      <c r="B15" s="3"/>
      <c r="C15" s="3"/>
      <c r="D15" s="3"/>
      <c r="E15" s="5"/>
      <c r="F15" s="3"/>
      <c r="G15" s="3"/>
      <c r="H15" s="3"/>
      <c r="I15" s="3"/>
      <c r="J15" s="3"/>
      <c r="K15" s="47"/>
      <c r="L15" s="260"/>
    </row>
    <row r="16" spans="1:12" x14ac:dyDescent="0.25">
      <c r="A16" s="248"/>
      <c r="B16" s="3"/>
      <c r="C16" s="3"/>
      <c r="D16" s="3"/>
      <c r="E16" s="5"/>
      <c r="F16" s="3"/>
      <c r="G16" s="3"/>
      <c r="H16" s="3"/>
      <c r="I16" s="3"/>
      <c r="J16" s="3"/>
      <c r="K16" s="47"/>
      <c r="L16" s="260"/>
    </row>
    <row r="17" spans="1:12" x14ac:dyDescent="0.25">
      <c r="A17" s="248"/>
      <c r="B17" s="3"/>
      <c r="C17" s="3"/>
      <c r="D17" s="3"/>
      <c r="E17" s="5"/>
      <c r="F17" s="3"/>
      <c r="G17" s="3"/>
      <c r="H17" s="3"/>
      <c r="I17" s="3"/>
      <c r="J17" s="3"/>
      <c r="K17" s="47"/>
      <c r="L17" s="260"/>
    </row>
    <row r="18" spans="1:12" x14ac:dyDescent="0.25">
      <c r="A18" s="248"/>
      <c r="B18" s="3"/>
      <c r="C18" s="3"/>
      <c r="D18" s="3"/>
      <c r="E18" s="5"/>
      <c r="F18" s="3"/>
      <c r="G18" s="3"/>
      <c r="H18" s="3"/>
      <c r="I18" s="3"/>
      <c r="J18" s="3"/>
      <c r="K18" s="47"/>
      <c r="L18" s="260"/>
    </row>
    <row r="19" spans="1:12" x14ac:dyDescent="0.25">
      <c r="A19" s="248"/>
      <c r="B19" s="3"/>
      <c r="C19" s="3"/>
      <c r="D19" s="3"/>
      <c r="E19" s="5"/>
      <c r="F19" s="3"/>
      <c r="G19" s="3"/>
      <c r="H19" s="3"/>
      <c r="I19" s="3"/>
      <c r="J19" s="3"/>
      <c r="K19" s="47"/>
      <c r="L19" s="260"/>
    </row>
    <row r="20" spans="1:12" x14ac:dyDescent="0.25">
      <c r="A20" s="248"/>
      <c r="B20" s="3"/>
      <c r="C20" s="3"/>
      <c r="D20" s="3"/>
      <c r="E20" s="56"/>
      <c r="F20" s="3"/>
      <c r="G20" s="3"/>
      <c r="H20" s="3"/>
      <c r="I20" s="3"/>
      <c r="J20" s="3"/>
      <c r="K20" s="47"/>
      <c r="L20" s="260"/>
    </row>
    <row r="21" spans="1:12" x14ac:dyDescent="0.25">
      <c r="A21" s="248"/>
      <c r="B21" s="3"/>
      <c r="C21" s="3"/>
      <c r="D21" s="3"/>
      <c r="E21" s="56"/>
      <c r="F21" s="3"/>
      <c r="G21" s="3"/>
      <c r="H21" s="3"/>
      <c r="I21" s="3"/>
      <c r="J21" s="3"/>
      <c r="K21" s="47"/>
      <c r="L21" s="260"/>
    </row>
    <row r="22" spans="1:12" x14ac:dyDescent="0.25">
      <c r="A22" s="248"/>
      <c r="B22" s="3"/>
      <c r="C22" s="3"/>
      <c r="D22" s="3"/>
      <c r="E22" s="56"/>
      <c r="F22" s="3"/>
      <c r="G22" s="3"/>
      <c r="H22" s="3"/>
      <c r="I22" s="3"/>
      <c r="J22" s="3"/>
      <c r="K22" s="47"/>
      <c r="L22" s="260"/>
    </row>
    <row r="23" spans="1:12" x14ac:dyDescent="0.25">
      <c r="A23" s="248"/>
      <c r="B23" s="3"/>
      <c r="C23" s="3"/>
      <c r="D23" s="3"/>
      <c r="E23" s="56"/>
      <c r="F23" s="3"/>
      <c r="G23" s="3"/>
      <c r="H23" s="3"/>
      <c r="I23" s="3"/>
      <c r="J23" s="3"/>
      <c r="K23" s="47"/>
      <c r="L23" s="260"/>
    </row>
    <row r="24" spans="1:12" ht="13" x14ac:dyDescent="0.3">
      <c r="A24" s="54"/>
      <c r="B24" s="3"/>
      <c r="C24" s="3"/>
      <c r="D24" s="3"/>
      <c r="E24" s="56"/>
      <c r="F24" s="3"/>
      <c r="G24" s="3"/>
      <c r="H24" s="3"/>
      <c r="I24" s="3"/>
      <c r="J24" s="3"/>
      <c r="K24" s="47"/>
      <c r="L24" s="260"/>
    </row>
    <row r="25" spans="1:12" x14ac:dyDescent="0.25">
      <c r="A25" s="248"/>
      <c r="B25" s="3"/>
      <c r="C25" s="3"/>
      <c r="D25" s="3"/>
      <c r="E25" s="58"/>
      <c r="F25" s="3"/>
      <c r="G25" s="3"/>
      <c r="H25" s="3"/>
      <c r="I25" s="3"/>
      <c r="J25" s="3"/>
      <c r="K25" s="47"/>
      <c r="L25" s="260"/>
    </row>
    <row r="26" spans="1:12" x14ac:dyDescent="0.25">
      <c r="A26" s="248"/>
      <c r="B26" s="3"/>
      <c r="C26" s="3"/>
      <c r="D26" s="3"/>
      <c r="E26" s="58"/>
      <c r="F26" s="3"/>
      <c r="G26" s="3"/>
      <c r="H26" s="3"/>
      <c r="I26" s="3"/>
      <c r="J26" s="3"/>
      <c r="K26" s="47"/>
      <c r="L26" s="260"/>
    </row>
    <row r="27" spans="1:12" x14ac:dyDescent="0.25">
      <c r="A27" s="248"/>
      <c r="B27" s="3"/>
      <c r="C27" s="3"/>
      <c r="D27" s="3"/>
      <c r="E27" s="56"/>
      <c r="F27" s="3"/>
      <c r="G27" s="3"/>
      <c r="H27" s="3"/>
      <c r="I27" s="3"/>
      <c r="J27" s="3"/>
      <c r="K27" s="47"/>
      <c r="L27" s="260"/>
    </row>
    <row r="28" spans="1:12" x14ac:dyDescent="0.25">
      <c r="A28" s="248"/>
      <c r="B28" s="3"/>
      <c r="C28" s="3"/>
      <c r="D28" s="3"/>
      <c r="E28" s="58"/>
      <c r="F28" s="3"/>
      <c r="G28" s="3"/>
      <c r="H28" s="3"/>
      <c r="I28" s="3"/>
      <c r="J28" s="3"/>
      <c r="K28" s="47"/>
      <c r="L28" s="260"/>
    </row>
    <row r="29" spans="1:12" x14ac:dyDescent="0.25">
      <c r="A29" s="248"/>
      <c r="B29" s="3"/>
      <c r="C29" s="3"/>
      <c r="D29" s="3"/>
      <c r="E29" s="56"/>
      <c r="F29" s="3"/>
      <c r="G29" s="3"/>
      <c r="H29" s="3"/>
      <c r="I29" s="3"/>
      <c r="J29" s="3"/>
      <c r="K29" s="47"/>
      <c r="L29" s="260"/>
    </row>
    <row r="30" spans="1:12" x14ac:dyDescent="0.25">
      <c r="A30" s="248"/>
      <c r="B30" s="3"/>
      <c r="C30" s="3"/>
      <c r="D30" s="3"/>
      <c r="E30" s="58"/>
      <c r="F30" s="3"/>
      <c r="G30" s="3"/>
      <c r="H30" s="3"/>
      <c r="I30" s="3"/>
      <c r="J30" s="3"/>
      <c r="K30" s="47"/>
      <c r="L30" s="260"/>
    </row>
    <row r="31" spans="1:12" x14ac:dyDescent="0.25">
      <c r="A31" s="248"/>
      <c r="B31" s="3"/>
      <c r="C31" s="3"/>
      <c r="D31" s="3"/>
      <c r="E31" s="56"/>
      <c r="F31" s="3"/>
      <c r="G31" s="3"/>
      <c r="H31" s="3"/>
      <c r="I31" s="3"/>
      <c r="J31" s="3"/>
      <c r="K31" s="47"/>
      <c r="L31" s="260"/>
    </row>
    <row r="32" spans="1:12" x14ac:dyDescent="0.25">
      <c r="A32" s="248"/>
      <c r="B32" s="3"/>
      <c r="C32" s="3"/>
      <c r="D32" s="3"/>
      <c r="E32" s="56"/>
      <c r="F32" s="3"/>
      <c r="G32" s="3"/>
      <c r="H32" s="3"/>
      <c r="I32" s="3"/>
      <c r="J32" s="3"/>
      <c r="K32" s="47"/>
      <c r="L32" s="260"/>
    </row>
    <row r="33" spans="1:12" ht="13" x14ac:dyDescent="0.3">
      <c r="A33" s="54"/>
      <c r="B33" s="3"/>
      <c r="C33" s="3"/>
      <c r="D33" s="3"/>
      <c r="E33" s="56"/>
      <c r="F33" s="3"/>
      <c r="G33" s="3"/>
      <c r="H33" s="3"/>
      <c r="I33" s="3"/>
      <c r="J33" s="3"/>
      <c r="K33" s="47"/>
      <c r="L33" s="260"/>
    </row>
    <row r="34" spans="1:12" x14ac:dyDescent="0.25">
      <c r="A34" s="248"/>
      <c r="B34" s="3"/>
      <c r="C34" s="3"/>
      <c r="D34" s="3"/>
      <c r="E34" s="58"/>
      <c r="F34" s="3"/>
      <c r="G34" s="3"/>
      <c r="H34" s="3"/>
      <c r="I34" s="3"/>
      <c r="J34" s="3"/>
      <c r="K34" s="47"/>
      <c r="L34" s="260"/>
    </row>
    <row r="35" spans="1:12" x14ac:dyDescent="0.25">
      <c r="A35" s="248"/>
      <c r="B35" s="3"/>
      <c r="C35" s="3"/>
      <c r="D35" s="3"/>
      <c r="E35" s="58"/>
      <c r="F35" s="3"/>
      <c r="G35" s="3"/>
      <c r="H35" s="3"/>
      <c r="I35" s="3"/>
      <c r="J35" s="3"/>
      <c r="K35" s="47"/>
      <c r="L35" s="260"/>
    </row>
    <row r="36" spans="1:12" x14ac:dyDescent="0.25">
      <c r="A36" s="248"/>
      <c r="B36" s="3"/>
      <c r="C36" s="3"/>
      <c r="D36" s="3"/>
      <c r="E36" s="56"/>
      <c r="F36" s="3"/>
      <c r="G36" s="3"/>
      <c r="H36" s="3"/>
      <c r="I36" s="3"/>
      <c r="J36" s="3"/>
      <c r="K36" s="47"/>
      <c r="L36" s="260"/>
    </row>
    <row r="37" spans="1:12" x14ac:dyDescent="0.25">
      <c r="A37" s="248"/>
      <c r="B37" s="3"/>
      <c r="C37" s="3"/>
      <c r="D37" s="3"/>
      <c r="E37" s="58"/>
      <c r="F37" s="3"/>
      <c r="G37" s="3"/>
      <c r="H37" s="3"/>
      <c r="I37" s="3"/>
      <c r="J37" s="3"/>
      <c r="K37" s="47"/>
      <c r="L37" s="260"/>
    </row>
    <row r="38" spans="1:12" x14ac:dyDescent="0.25">
      <c r="A38" s="248"/>
      <c r="B38" s="3"/>
      <c r="C38" s="3"/>
      <c r="D38" s="3"/>
      <c r="E38" s="56"/>
      <c r="F38" s="3"/>
      <c r="G38" s="3"/>
      <c r="H38" s="3"/>
      <c r="I38" s="3"/>
      <c r="J38" s="3"/>
      <c r="K38" s="47"/>
      <c r="L38" s="260"/>
    </row>
    <row r="39" spans="1:12" x14ac:dyDescent="0.25">
      <c r="A39" s="248"/>
      <c r="B39" s="3"/>
      <c r="C39" s="3"/>
      <c r="D39" s="3"/>
      <c r="E39" s="56"/>
      <c r="F39" s="3"/>
      <c r="G39" s="3"/>
      <c r="H39" s="3"/>
      <c r="I39" s="3"/>
      <c r="J39" s="3"/>
      <c r="K39" s="47"/>
      <c r="L39" s="260"/>
    </row>
    <row r="40" spans="1:12" ht="15" x14ac:dyDescent="0.3">
      <c r="A40" s="248"/>
      <c r="B40" s="60"/>
      <c r="C40" s="60"/>
      <c r="D40" s="60"/>
      <c r="E40" s="60"/>
      <c r="F40" s="60"/>
      <c r="G40" s="57"/>
      <c r="H40" s="57"/>
      <c r="I40" s="3"/>
      <c r="J40" s="3"/>
      <c r="K40" s="47"/>
      <c r="L40" s="260"/>
    </row>
    <row r="41" spans="1:12" ht="13" x14ac:dyDescent="0.3">
      <c r="A41" s="263"/>
      <c r="B41" s="62"/>
      <c r="C41" s="3"/>
      <c r="D41" s="46"/>
      <c r="E41" s="75"/>
      <c r="F41" s="5"/>
      <c r="G41" s="57"/>
      <c r="H41" s="57"/>
      <c r="I41" s="65"/>
      <c r="J41" s="3"/>
      <c r="K41" s="47"/>
      <c r="L41" s="260"/>
    </row>
    <row r="42" spans="1:12" ht="15" x14ac:dyDescent="0.25">
      <c r="A42" s="248"/>
      <c r="B42" s="62"/>
      <c r="C42" s="3"/>
      <c r="D42" s="3"/>
      <c r="E42" s="66"/>
      <c r="F42" s="67"/>
      <c r="G42" s="57"/>
      <c r="H42" s="57"/>
      <c r="I42" s="3"/>
      <c r="J42" s="3"/>
      <c r="K42" s="3"/>
      <c r="L42" s="260"/>
    </row>
    <row r="43" spans="1:12" x14ac:dyDescent="0.25">
      <c r="A43" s="248"/>
      <c r="B43" s="62"/>
      <c r="C43" s="3"/>
      <c r="D43" s="3"/>
      <c r="E43" s="46"/>
      <c r="F43" s="57"/>
      <c r="G43" s="57"/>
      <c r="H43" s="57"/>
      <c r="I43" s="3"/>
      <c r="J43" s="3"/>
      <c r="K43" s="3"/>
      <c r="L43" s="260"/>
    </row>
    <row r="44" spans="1:12" ht="13.5" thickBot="1" x14ac:dyDescent="0.35">
      <c r="A44" s="264"/>
      <c r="B44" s="249"/>
      <c r="C44" s="249"/>
      <c r="D44" s="249"/>
      <c r="E44" s="249"/>
      <c r="F44" s="249"/>
      <c r="G44" s="249"/>
      <c r="H44" s="249"/>
      <c r="I44" s="249"/>
      <c r="J44" s="71"/>
      <c r="K44" s="265"/>
      <c r="L44" s="72"/>
    </row>
  </sheetData>
  <mergeCells count="2">
    <mergeCell ref="B11:K11"/>
    <mergeCell ref="B13:K13"/>
  </mergeCells>
  <pageMargins left="0.7" right="0.7" top="0.75" bottom="0.75" header="0.3" footer="0.3"/>
  <pageSetup scale="7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3F742-52E0-4142-9DD0-70476B990103}">
  <sheetPr>
    <tabColor rgb="FF00B050"/>
  </sheetPr>
  <dimension ref="A1:L19"/>
  <sheetViews>
    <sheetView showGridLines="0" zoomScaleNormal="100" workbookViewId="0">
      <selection activeCell="L19" sqref="A1:L19"/>
    </sheetView>
  </sheetViews>
  <sheetFormatPr defaultRowHeight="12.5" x14ac:dyDescent="0.25"/>
  <cols>
    <col min="1" max="12" width="10.6328125" customWidth="1"/>
  </cols>
  <sheetData>
    <row r="1" spans="1:12" ht="13" x14ac:dyDescent="0.3">
      <c r="A1" s="41"/>
      <c r="B1" s="239"/>
      <c r="C1" s="239"/>
      <c r="D1" s="14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x14ac:dyDescent="0.25">
      <c r="A6" s="92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5" x14ac:dyDescent="0.35">
      <c r="A7" s="95"/>
      <c r="B7" s="96"/>
      <c r="C7" s="96"/>
      <c r="D7" s="96"/>
      <c r="E7" s="97"/>
      <c r="F7" s="97"/>
      <c r="G7" s="97"/>
      <c r="H7" s="97"/>
      <c r="I7" s="97"/>
      <c r="J7" s="97"/>
      <c r="K7" s="97"/>
      <c r="L7" s="98"/>
    </row>
    <row r="8" spans="1:12" x14ac:dyDescent="0.25">
      <c r="A8" s="99"/>
      <c r="B8" s="97"/>
      <c r="C8" s="97"/>
      <c r="D8" s="97"/>
      <c r="E8" s="97"/>
      <c r="F8" s="97"/>
      <c r="G8" s="45"/>
      <c r="H8" s="97"/>
      <c r="I8" s="97"/>
      <c r="J8" s="97"/>
      <c r="K8" s="97"/>
      <c r="L8" s="100"/>
    </row>
    <row r="9" spans="1:12" ht="13.4" customHeight="1" x14ac:dyDescent="0.25">
      <c r="A9" s="99"/>
      <c r="B9" s="46" t="s">
        <v>25</v>
      </c>
      <c r="C9" s="322" t="s">
        <v>4</v>
      </c>
      <c r="D9" s="323"/>
      <c r="E9" s="323"/>
      <c r="F9" s="323"/>
      <c r="G9" s="323"/>
      <c r="H9" s="324"/>
      <c r="I9" s="47"/>
      <c r="J9" s="46" t="s">
        <v>26</v>
      </c>
      <c r="K9" s="48" t="s">
        <v>82</v>
      </c>
      <c r="L9" s="100"/>
    </row>
    <row r="10" spans="1:12" x14ac:dyDescent="0.25">
      <c r="A10" s="99"/>
      <c r="B10" s="97"/>
      <c r="C10" s="325"/>
      <c r="D10" s="326"/>
      <c r="E10" s="326"/>
      <c r="F10" s="326"/>
      <c r="G10" s="326"/>
      <c r="H10" s="327"/>
      <c r="I10" s="47"/>
      <c r="J10" s="46" t="s">
        <v>27</v>
      </c>
      <c r="K10" s="49">
        <f>K19</f>
        <v>10</v>
      </c>
      <c r="L10" s="100"/>
    </row>
    <row r="11" spans="1:12" x14ac:dyDescent="0.25">
      <c r="A11" s="99"/>
      <c r="B11" s="97"/>
      <c r="C11" s="328"/>
      <c r="D11" s="329"/>
      <c r="E11" s="329"/>
      <c r="F11" s="329"/>
      <c r="G11" s="329"/>
      <c r="H11" s="330"/>
      <c r="I11" s="97"/>
      <c r="J11" s="46" t="s">
        <v>28</v>
      </c>
      <c r="K11" s="101" t="s">
        <v>17</v>
      </c>
      <c r="L11" s="100"/>
    </row>
    <row r="12" spans="1:12" x14ac:dyDescent="0.25">
      <c r="A12" s="99"/>
      <c r="B12" s="97"/>
      <c r="C12" s="85"/>
      <c r="D12" s="85"/>
      <c r="E12" s="85"/>
      <c r="F12" s="85"/>
      <c r="G12" s="85"/>
      <c r="H12" s="85"/>
      <c r="I12" s="97"/>
      <c r="J12" s="46"/>
      <c r="K12" s="102"/>
      <c r="L12" s="100"/>
    </row>
    <row r="13" spans="1:12" ht="13" x14ac:dyDescent="0.3">
      <c r="A13" s="335"/>
      <c r="B13" s="336"/>
      <c r="C13" s="10"/>
      <c r="D13" s="10"/>
      <c r="E13" s="10"/>
      <c r="F13" s="10"/>
      <c r="G13" s="10"/>
      <c r="H13" s="10"/>
      <c r="I13" s="10"/>
      <c r="J13" s="10"/>
      <c r="K13" s="10"/>
      <c r="L13" s="113"/>
    </row>
    <row r="14" spans="1:12" ht="26.15" customHeight="1" x14ac:dyDescent="0.3">
      <c r="A14" s="112"/>
      <c r="B14" s="10"/>
      <c r="C14" s="10"/>
      <c r="D14" s="117" t="s">
        <v>76</v>
      </c>
      <c r="E14" s="117" t="s">
        <v>84</v>
      </c>
      <c r="F14" s="120" t="s">
        <v>75</v>
      </c>
      <c r="G14" s="117" t="s">
        <v>11</v>
      </c>
      <c r="H14" s="1"/>
      <c r="I14" s="117" t="s">
        <v>6</v>
      </c>
      <c r="J14" s="10"/>
      <c r="K14" s="10"/>
      <c r="L14" s="113"/>
    </row>
    <row r="15" spans="1:12" ht="12.75" customHeight="1" x14ac:dyDescent="0.3">
      <c r="A15" s="337" t="s">
        <v>172</v>
      </c>
      <c r="B15" s="338"/>
      <c r="C15" s="10" t="s">
        <v>32</v>
      </c>
      <c r="D15" s="121"/>
      <c r="E15" s="118">
        <f>5+7.75/12</f>
        <v>5.645833333333333</v>
      </c>
      <c r="F15" s="119">
        <v>3</v>
      </c>
      <c r="G15" s="309">
        <v>2</v>
      </c>
      <c r="H15" s="250"/>
      <c r="I15" s="118">
        <f>E15*F15*G15/9</f>
        <v>3.7638888888888888</v>
      </c>
      <c r="J15" s="10"/>
      <c r="K15" s="10"/>
      <c r="L15" s="113"/>
    </row>
    <row r="16" spans="1:12" ht="12.75" customHeight="1" x14ac:dyDescent="0.3">
      <c r="A16" s="337" t="s">
        <v>173</v>
      </c>
      <c r="B16" s="338"/>
      <c r="C16" s="10" t="s">
        <v>32</v>
      </c>
      <c r="D16" s="10"/>
      <c r="E16" s="118">
        <f>8+7.75/12</f>
        <v>8.6458333333333339</v>
      </c>
      <c r="F16" s="119">
        <v>3</v>
      </c>
      <c r="G16" s="309">
        <v>2</v>
      </c>
      <c r="H16" s="74"/>
      <c r="I16" s="118">
        <f>E16*F16*G16/9</f>
        <v>5.7638888888888893</v>
      </c>
      <c r="J16" s="114"/>
      <c r="K16" s="122"/>
      <c r="L16" s="100"/>
    </row>
    <row r="17" spans="1:12" ht="12.75" customHeight="1" x14ac:dyDescent="0.3">
      <c r="A17" s="112"/>
      <c r="B17" s="10"/>
      <c r="C17" s="10"/>
      <c r="D17" s="10"/>
      <c r="E17" s="118"/>
      <c r="F17" s="74"/>
      <c r="G17" s="310"/>
      <c r="H17" s="74" t="s">
        <v>66</v>
      </c>
      <c r="I17" s="118">
        <f>SUM(I15:I16)</f>
        <v>9.5277777777777786</v>
      </c>
      <c r="J17" s="114"/>
      <c r="K17" s="122"/>
      <c r="L17" s="100"/>
    </row>
    <row r="18" spans="1:12" ht="12.75" customHeight="1" x14ac:dyDescent="0.25">
      <c r="A18" s="112"/>
      <c r="B18" s="10"/>
      <c r="C18" s="10"/>
      <c r="D18" s="10"/>
      <c r="E18" s="10"/>
      <c r="F18" s="10"/>
      <c r="G18" s="10"/>
      <c r="H18" s="74"/>
      <c r="I18" s="119"/>
      <c r="J18" s="114"/>
      <c r="K18" s="114"/>
      <c r="L18" s="100"/>
    </row>
    <row r="19" spans="1:12" ht="13.5" thickBot="1" x14ac:dyDescent="0.35">
      <c r="A19" s="130"/>
      <c r="B19" s="268"/>
      <c r="C19" s="268"/>
      <c r="D19" s="268"/>
      <c r="E19" s="268"/>
      <c r="F19" s="268"/>
      <c r="G19" s="268"/>
      <c r="H19" s="268"/>
      <c r="I19" s="268"/>
      <c r="J19" s="287" t="s">
        <v>67</v>
      </c>
      <c r="K19" s="76">
        <f>ROUNDUP(I17,0)</f>
        <v>10</v>
      </c>
      <c r="L19" s="286" t="s">
        <v>17</v>
      </c>
    </row>
  </sheetData>
  <mergeCells count="4">
    <mergeCell ref="C9:H11"/>
    <mergeCell ref="A13:B13"/>
    <mergeCell ref="A15:B15"/>
    <mergeCell ref="A16:B16"/>
  </mergeCells>
  <pageMargins left="0.7" right="0.7" top="0.75" bottom="0.75" header="0.3" footer="0.3"/>
  <pageSetup scale="6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BAE2D-DF39-4E7F-BA13-5F38DC8ABBB9}">
  <sheetPr>
    <tabColor rgb="FF00B050"/>
    <pageSetUpPr fitToPage="1"/>
  </sheetPr>
  <dimension ref="A1:L16"/>
  <sheetViews>
    <sheetView showGridLines="0" workbookViewId="0">
      <selection activeCell="L16" sqref="A1:L16"/>
    </sheetView>
  </sheetViews>
  <sheetFormatPr defaultRowHeight="12.5" x14ac:dyDescent="0.25"/>
  <cols>
    <col min="1" max="12" width="10.6328125" customWidth="1"/>
  </cols>
  <sheetData>
    <row r="1" spans="1:12" ht="13" x14ac:dyDescent="0.3">
      <c r="A1" s="41"/>
      <c r="B1" s="239"/>
      <c r="C1" s="239"/>
      <c r="D1" s="14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92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5" x14ac:dyDescent="0.35">
      <c r="A7" s="95"/>
      <c r="B7" s="96"/>
      <c r="C7" s="96"/>
      <c r="D7" s="96"/>
      <c r="E7" s="97"/>
      <c r="F7" s="97"/>
      <c r="G7" s="97"/>
      <c r="H7" s="97"/>
      <c r="I7" s="97"/>
      <c r="J7" s="97"/>
      <c r="K7" s="97"/>
      <c r="L7" s="98"/>
    </row>
    <row r="8" spans="1:12" x14ac:dyDescent="0.25">
      <c r="A8" s="99"/>
      <c r="B8" s="97"/>
      <c r="C8" s="97"/>
      <c r="D8" s="97"/>
      <c r="E8" s="97"/>
      <c r="F8" s="97"/>
      <c r="G8" s="45"/>
      <c r="H8" s="97"/>
      <c r="I8" s="97"/>
      <c r="J8" s="97"/>
      <c r="K8" s="97"/>
      <c r="L8" s="100"/>
    </row>
    <row r="9" spans="1:12" x14ac:dyDescent="0.25">
      <c r="A9" s="99"/>
      <c r="B9" s="46" t="s">
        <v>25</v>
      </c>
      <c r="C9" s="322" t="s">
        <v>139</v>
      </c>
      <c r="D9" s="323"/>
      <c r="E9" s="323"/>
      <c r="F9" s="323"/>
      <c r="G9" s="323"/>
      <c r="H9" s="324"/>
      <c r="I9" s="47"/>
      <c r="J9" s="46" t="s">
        <v>26</v>
      </c>
      <c r="K9" s="48" t="s">
        <v>140</v>
      </c>
      <c r="L9" s="100"/>
    </row>
    <row r="10" spans="1:12" x14ac:dyDescent="0.25">
      <c r="A10" s="99"/>
      <c r="B10" s="97"/>
      <c r="C10" s="325"/>
      <c r="D10" s="326"/>
      <c r="E10" s="326"/>
      <c r="F10" s="326"/>
      <c r="G10" s="326"/>
      <c r="H10" s="327"/>
      <c r="I10" s="47"/>
      <c r="J10" s="46" t="s">
        <v>27</v>
      </c>
      <c r="K10" s="49">
        <f>K16</f>
        <v>10</v>
      </c>
      <c r="L10" s="100"/>
    </row>
    <row r="11" spans="1:12" x14ac:dyDescent="0.25">
      <c r="A11" s="99"/>
      <c r="B11" s="97"/>
      <c r="C11" s="328"/>
      <c r="D11" s="329"/>
      <c r="E11" s="329"/>
      <c r="F11" s="329"/>
      <c r="G11" s="329"/>
      <c r="H11" s="330"/>
      <c r="I11" s="97"/>
      <c r="J11" s="46" t="s">
        <v>28</v>
      </c>
      <c r="K11" s="101" t="s">
        <v>135</v>
      </c>
      <c r="L11" s="100"/>
    </row>
    <row r="12" spans="1:12" x14ac:dyDescent="0.25">
      <c r="A12" s="99"/>
      <c r="B12" s="97"/>
      <c r="C12" s="85"/>
      <c r="D12" s="85"/>
      <c r="E12" s="85"/>
      <c r="F12" s="85"/>
      <c r="G12" s="85"/>
      <c r="H12" s="85"/>
      <c r="I12" s="97"/>
      <c r="J12" s="46"/>
      <c r="K12" s="102"/>
      <c r="L12" s="100"/>
    </row>
    <row r="13" spans="1:12" ht="13" x14ac:dyDescent="0.25">
      <c r="A13" s="99"/>
      <c r="B13" s="97"/>
      <c r="C13" s="85"/>
      <c r="D13" s="331" t="s">
        <v>141</v>
      </c>
      <c r="E13" s="331"/>
      <c r="F13" s="238"/>
      <c r="G13" s="333"/>
      <c r="H13" s="333"/>
      <c r="I13" s="46"/>
      <c r="J13" s="46"/>
      <c r="K13" s="102"/>
      <c r="L13" s="100"/>
    </row>
    <row r="14" spans="1:12" x14ac:dyDescent="0.25">
      <c r="A14" s="99"/>
      <c r="B14" s="97"/>
      <c r="C14" s="108" t="s">
        <v>18</v>
      </c>
      <c r="D14" s="332">
        <v>10</v>
      </c>
      <c r="E14" s="332"/>
      <c r="F14" s="108"/>
      <c r="G14" s="7"/>
      <c r="H14" s="7"/>
      <c r="I14" s="46"/>
      <c r="J14" s="46"/>
      <c r="K14" s="102"/>
      <c r="L14" s="100"/>
    </row>
    <row r="15" spans="1:12" ht="13" x14ac:dyDescent="0.25">
      <c r="A15" s="99"/>
      <c r="B15" s="97"/>
      <c r="C15" s="85"/>
      <c r="D15" s="85"/>
      <c r="E15" s="85"/>
      <c r="F15" s="85"/>
      <c r="G15" s="110"/>
      <c r="H15" s="110"/>
      <c r="I15" s="97"/>
      <c r="J15" s="46"/>
      <c r="K15" s="102"/>
      <c r="L15" s="100"/>
    </row>
    <row r="16" spans="1:12" ht="13.5" thickBot="1" x14ac:dyDescent="0.35">
      <c r="A16" s="103"/>
      <c r="B16" s="104"/>
      <c r="C16" s="105"/>
      <c r="D16" s="104"/>
      <c r="E16" s="104"/>
      <c r="F16" s="104" t="s">
        <v>70</v>
      </c>
      <c r="G16" s="104"/>
      <c r="H16" s="106"/>
      <c r="I16" s="107"/>
      <c r="J16" s="287" t="s">
        <v>67</v>
      </c>
      <c r="K16" s="76">
        <f>D14</f>
        <v>10</v>
      </c>
      <c r="L16" s="286" t="s">
        <v>135</v>
      </c>
    </row>
  </sheetData>
  <mergeCells count="4">
    <mergeCell ref="C9:H11"/>
    <mergeCell ref="D13:E13"/>
    <mergeCell ref="G13:H13"/>
    <mergeCell ref="D14:E14"/>
  </mergeCells>
  <pageMargins left="0.7" right="0.7" top="0.75" bottom="0.75" header="0.3" footer="0.3"/>
  <pageSetup scale="7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8934A-3924-4338-81B4-F9DE568254B5}">
  <sheetPr>
    <tabColor rgb="FF00B050"/>
    <pageSetUpPr fitToPage="1"/>
  </sheetPr>
  <dimension ref="A1:L18"/>
  <sheetViews>
    <sheetView showGridLines="0" workbookViewId="0">
      <selection activeCell="L18" sqref="A1:L18"/>
    </sheetView>
  </sheetViews>
  <sheetFormatPr defaultRowHeight="12.5" x14ac:dyDescent="0.25"/>
  <cols>
    <col min="1" max="12" width="10.6328125" customWidth="1"/>
  </cols>
  <sheetData>
    <row r="1" spans="1:12" ht="13" x14ac:dyDescent="0.3">
      <c r="A1" s="147"/>
      <c r="B1" s="148"/>
      <c r="C1" s="148"/>
      <c r="D1" s="149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150"/>
      <c r="B2" s="151"/>
      <c r="C2" s="151"/>
      <c r="D2" s="15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150"/>
      <c r="B3" s="151"/>
      <c r="C3" s="151"/>
      <c r="D3" s="15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154"/>
      <c r="B4" s="151"/>
      <c r="C4" s="151"/>
      <c r="D4" s="151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150"/>
      <c r="B5" s="151"/>
      <c r="C5" s="151"/>
      <c r="D5" s="151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155"/>
      <c r="B6" s="156"/>
      <c r="C6" s="156"/>
      <c r="D6" s="156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158"/>
      <c r="B7" s="159"/>
      <c r="C7" s="159"/>
      <c r="D7" s="159"/>
      <c r="E7" s="159"/>
      <c r="F7" s="159"/>
      <c r="G7" s="159"/>
      <c r="H7" s="159"/>
      <c r="I7" s="159"/>
      <c r="J7" s="160"/>
      <c r="K7" s="160"/>
      <c r="L7" s="161"/>
    </row>
    <row r="8" spans="1:12" x14ac:dyDescent="0.25">
      <c r="A8" s="162"/>
      <c r="B8" s="152"/>
      <c r="C8" s="152"/>
      <c r="D8" s="152"/>
      <c r="E8" s="152"/>
      <c r="F8" s="152"/>
      <c r="G8" s="163"/>
      <c r="H8" s="152"/>
      <c r="I8" s="152"/>
      <c r="J8" s="152"/>
      <c r="K8" s="152"/>
      <c r="L8" s="153"/>
    </row>
    <row r="9" spans="1:12" x14ac:dyDescent="0.25">
      <c r="A9" s="162"/>
      <c r="B9" s="135" t="s">
        <v>25</v>
      </c>
      <c r="C9" s="339" t="s">
        <v>145</v>
      </c>
      <c r="D9" s="340"/>
      <c r="E9" s="340"/>
      <c r="F9" s="340"/>
      <c r="G9" s="340"/>
      <c r="H9" s="341"/>
      <c r="I9" s="164"/>
      <c r="J9" s="135" t="s">
        <v>26</v>
      </c>
      <c r="K9" s="271" t="s">
        <v>144</v>
      </c>
      <c r="L9" s="153"/>
    </row>
    <row r="10" spans="1:12" x14ac:dyDescent="0.25">
      <c r="A10" s="162"/>
      <c r="B10" s="152"/>
      <c r="C10" s="342"/>
      <c r="D10" s="343"/>
      <c r="E10" s="343"/>
      <c r="F10" s="343"/>
      <c r="G10" s="343"/>
      <c r="H10" s="344"/>
      <c r="I10" s="164"/>
      <c r="J10" s="135" t="s">
        <v>27</v>
      </c>
      <c r="K10" s="165">
        <f>K18</f>
        <v>27</v>
      </c>
      <c r="L10" s="166"/>
    </row>
    <row r="11" spans="1:12" x14ac:dyDescent="0.25">
      <c r="A11" s="162"/>
      <c r="B11" s="152"/>
      <c r="C11" s="345"/>
      <c r="D11" s="346"/>
      <c r="E11" s="346"/>
      <c r="F11" s="346"/>
      <c r="G11" s="346"/>
      <c r="H11" s="347"/>
      <c r="I11" s="152"/>
      <c r="J11" s="135" t="s">
        <v>28</v>
      </c>
      <c r="K11" s="167" t="s">
        <v>19</v>
      </c>
      <c r="L11" s="166"/>
    </row>
    <row r="12" spans="1:12" x14ac:dyDescent="0.25">
      <c r="A12" s="162"/>
      <c r="B12" s="152"/>
      <c r="C12" s="152"/>
      <c r="D12" s="152"/>
      <c r="E12" s="152"/>
      <c r="F12" s="152"/>
      <c r="G12" s="163"/>
      <c r="H12" s="152"/>
      <c r="I12" s="152"/>
      <c r="J12" s="152"/>
      <c r="K12" s="152"/>
      <c r="L12" s="166"/>
    </row>
    <row r="13" spans="1:12" ht="13" x14ac:dyDescent="0.25">
      <c r="A13" s="162"/>
      <c r="B13" s="152"/>
      <c r="C13" s="191"/>
      <c r="D13" s="191" t="s">
        <v>85</v>
      </c>
      <c r="E13" s="191" t="s">
        <v>10</v>
      </c>
      <c r="F13" s="191" t="s">
        <v>86</v>
      </c>
      <c r="G13" s="192" t="s">
        <v>73</v>
      </c>
      <c r="H13" s="152"/>
      <c r="I13" s="152"/>
      <c r="J13" s="152"/>
      <c r="K13" s="152"/>
      <c r="L13" s="166"/>
    </row>
    <row r="14" spans="1:12" x14ac:dyDescent="0.25">
      <c r="A14" s="162"/>
      <c r="B14" s="152"/>
      <c r="C14" s="168" t="s">
        <v>77</v>
      </c>
      <c r="D14" s="139">
        <v>2</v>
      </c>
      <c r="E14" s="169">
        <v>2.5</v>
      </c>
      <c r="F14" s="169">
        <v>2.63</v>
      </c>
      <c r="G14" s="169">
        <f>D14*E14*F14</f>
        <v>13.149999999999999</v>
      </c>
      <c r="H14" s="152"/>
      <c r="I14" s="152"/>
      <c r="J14" s="152"/>
      <c r="K14" s="152"/>
      <c r="L14" s="166"/>
    </row>
    <row r="15" spans="1:12" x14ac:dyDescent="0.25">
      <c r="A15" s="162"/>
      <c r="B15" s="152"/>
      <c r="C15" s="168" t="s">
        <v>79</v>
      </c>
      <c r="D15" s="139">
        <v>2</v>
      </c>
      <c r="E15" s="169">
        <v>2.5</v>
      </c>
      <c r="F15" s="169">
        <v>2.63</v>
      </c>
      <c r="G15" s="169">
        <f t="shared" ref="G15" si="0">D15*E15*F15</f>
        <v>13.149999999999999</v>
      </c>
      <c r="H15" s="97"/>
      <c r="I15" s="152"/>
      <c r="J15" s="152"/>
      <c r="K15" s="152"/>
      <c r="L15" s="166"/>
    </row>
    <row r="16" spans="1:12" ht="13" x14ac:dyDescent="0.25">
      <c r="A16" s="171"/>
      <c r="B16" s="172"/>
      <c r="C16" s="97"/>
      <c r="D16" s="159"/>
      <c r="E16" s="139"/>
      <c r="F16" s="168" t="s">
        <v>18</v>
      </c>
      <c r="G16" s="169">
        <f>SUM(G14:G15)</f>
        <v>26.299999999999997</v>
      </c>
      <c r="H16" s="173"/>
      <c r="I16" s="173"/>
      <c r="J16" s="160"/>
      <c r="K16" s="160"/>
      <c r="L16" s="174"/>
    </row>
    <row r="17" spans="1:12" ht="13" x14ac:dyDescent="0.25">
      <c r="A17" s="171"/>
      <c r="B17" s="172"/>
      <c r="C17" s="175"/>
      <c r="D17" s="159"/>
      <c r="E17" s="139"/>
      <c r="F17" s="139"/>
      <c r="G17" s="152"/>
      <c r="H17" s="173"/>
      <c r="I17" s="173"/>
      <c r="J17" s="160"/>
      <c r="K17" s="160"/>
      <c r="L17" s="174"/>
    </row>
    <row r="18" spans="1:12" ht="13.5" thickBot="1" x14ac:dyDescent="0.35">
      <c r="A18" s="176"/>
      <c r="B18" s="177"/>
      <c r="C18" s="178"/>
      <c r="D18" s="179"/>
      <c r="E18" s="180"/>
      <c r="F18" s="180"/>
      <c r="G18" s="157"/>
      <c r="H18" s="180"/>
      <c r="I18" s="180"/>
      <c r="J18" s="287" t="s">
        <v>67</v>
      </c>
      <c r="K18" s="181">
        <f>ROUNDUP(G16,0)</f>
        <v>27</v>
      </c>
      <c r="L18" s="182" t="s">
        <v>19</v>
      </c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9F2F8-1A50-414B-A908-776353BC30AE}">
  <sheetPr>
    <tabColor rgb="FF00B050"/>
    <pageSetUpPr fitToPage="1"/>
  </sheetPr>
  <dimension ref="A1:L33"/>
  <sheetViews>
    <sheetView showGridLines="0" zoomScaleNormal="100" workbookViewId="0">
      <selection activeCell="L23" sqref="A1:L23"/>
    </sheetView>
  </sheetViews>
  <sheetFormatPr defaultColWidth="9.1796875" defaultRowHeight="12.5" x14ac:dyDescent="0.25"/>
  <cols>
    <col min="1" max="12" width="10.6328125" style="97" customWidth="1"/>
    <col min="13" max="16384" width="9.1796875" style="97"/>
  </cols>
  <sheetData>
    <row r="1" spans="1:12" ht="13" x14ac:dyDescent="0.3">
      <c r="A1" s="41"/>
      <c r="B1" s="42"/>
      <c r="C1" s="42"/>
      <c r="D1" s="128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B2" s="47"/>
      <c r="C2" s="47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B3" s="47"/>
      <c r="C3" s="47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B4" s="47"/>
      <c r="C4" s="47"/>
      <c r="D4" s="47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B5" s="47"/>
      <c r="C5" s="47"/>
      <c r="D5" s="47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92"/>
      <c r="B6" s="73"/>
      <c r="C6" s="73"/>
      <c r="D6" s="73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185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9"/>
    </row>
    <row r="8" spans="1:12" x14ac:dyDescent="0.25">
      <c r="A8" s="99"/>
      <c r="G8" s="45"/>
      <c r="L8" s="184"/>
    </row>
    <row r="9" spans="1:12" x14ac:dyDescent="0.25">
      <c r="A9" s="99"/>
      <c r="B9" s="46" t="s">
        <v>25</v>
      </c>
      <c r="C9" s="348" t="s">
        <v>87</v>
      </c>
      <c r="D9" s="348"/>
      <c r="E9" s="348"/>
      <c r="F9" s="348"/>
      <c r="G9" s="348"/>
      <c r="H9" s="348"/>
      <c r="I9" s="47"/>
      <c r="J9" s="46" t="s">
        <v>26</v>
      </c>
      <c r="K9" s="93" t="s">
        <v>88</v>
      </c>
      <c r="L9" s="184"/>
    </row>
    <row r="10" spans="1:12" x14ac:dyDescent="0.25">
      <c r="A10" s="99"/>
      <c r="C10" s="348"/>
      <c r="D10" s="348"/>
      <c r="E10" s="348"/>
      <c r="F10" s="348"/>
      <c r="G10" s="348"/>
      <c r="H10" s="348"/>
      <c r="I10" s="47"/>
      <c r="J10" s="46" t="s">
        <v>27</v>
      </c>
      <c r="K10" s="186">
        <f>K23</f>
        <v>71</v>
      </c>
      <c r="L10" s="184"/>
    </row>
    <row r="11" spans="1:12" x14ac:dyDescent="0.25">
      <c r="A11" s="99"/>
      <c r="C11" s="348"/>
      <c r="D11" s="348"/>
      <c r="E11" s="348"/>
      <c r="F11" s="348"/>
      <c r="G11" s="348"/>
      <c r="H11" s="348"/>
      <c r="J11" s="46" t="s">
        <v>28</v>
      </c>
      <c r="K11" s="187" t="str">
        <f>L23</f>
        <v>FT</v>
      </c>
      <c r="L11" s="184"/>
    </row>
    <row r="12" spans="1:12" x14ac:dyDescent="0.25">
      <c r="A12" s="99"/>
      <c r="L12" s="184"/>
    </row>
    <row r="13" spans="1:12" x14ac:dyDescent="0.25">
      <c r="A13" s="99"/>
      <c r="I13" s="123"/>
      <c r="L13" s="184"/>
    </row>
    <row r="14" spans="1:12" x14ac:dyDescent="0.25">
      <c r="A14" s="99"/>
      <c r="L14" s="184"/>
    </row>
    <row r="15" spans="1:12" x14ac:dyDescent="0.25">
      <c r="A15" s="99"/>
      <c r="G15" s="97" t="s">
        <v>10</v>
      </c>
      <c r="H15" s="123" t="s">
        <v>11</v>
      </c>
      <c r="I15" s="97" t="s">
        <v>89</v>
      </c>
      <c r="L15" s="184"/>
    </row>
    <row r="16" spans="1:12" x14ac:dyDescent="0.25">
      <c r="A16" s="99"/>
      <c r="F16" s="137" t="s">
        <v>90</v>
      </c>
      <c r="G16" s="188">
        <v>30</v>
      </c>
      <c r="H16" s="123">
        <v>1</v>
      </c>
      <c r="I16" s="188">
        <f>G16*H16</f>
        <v>30</v>
      </c>
      <c r="L16" s="184"/>
    </row>
    <row r="17" spans="1:12" x14ac:dyDescent="0.25">
      <c r="A17" s="99"/>
      <c r="F17" s="137" t="s">
        <v>91</v>
      </c>
      <c r="G17" s="188">
        <v>30</v>
      </c>
      <c r="H17" s="123">
        <v>1</v>
      </c>
      <c r="I17" s="188">
        <f>G17*H17</f>
        <v>30</v>
      </c>
      <c r="L17" s="184"/>
    </row>
    <row r="18" spans="1:12" x14ac:dyDescent="0.25">
      <c r="A18" s="99"/>
      <c r="F18" s="137" t="s">
        <v>114</v>
      </c>
      <c r="G18" s="188">
        <v>2.63</v>
      </c>
      <c r="H18" s="123">
        <v>2</v>
      </c>
      <c r="I18" s="188">
        <f>G18*H18</f>
        <v>5.26</v>
      </c>
      <c r="L18" s="184"/>
    </row>
    <row r="19" spans="1:12" x14ac:dyDescent="0.25">
      <c r="A19" s="99"/>
      <c r="F19" s="137" t="s">
        <v>115</v>
      </c>
      <c r="G19" s="188">
        <v>2.63</v>
      </c>
      <c r="H19" s="123">
        <v>2</v>
      </c>
      <c r="I19" s="188">
        <f>G19*H19</f>
        <v>5.26</v>
      </c>
      <c r="L19" s="184"/>
    </row>
    <row r="20" spans="1:12" x14ac:dyDescent="0.25">
      <c r="A20" s="99"/>
      <c r="F20" s="137"/>
      <c r="G20" s="123"/>
      <c r="H20" s="188" t="s">
        <v>66</v>
      </c>
      <c r="I20" s="188">
        <f>SUM(I16:I19)</f>
        <v>70.52000000000001</v>
      </c>
      <c r="L20" s="184"/>
    </row>
    <row r="21" spans="1:12" x14ac:dyDescent="0.25">
      <c r="A21" s="99"/>
      <c r="G21" s="189"/>
      <c r="L21" s="184"/>
    </row>
    <row r="22" spans="1:12" x14ac:dyDescent="0.25">
      <c r="A22" s="99"/>
      <c r="G22" s="189"/>
      <c r="H22" s="189"/>
      <c r="I22" s="189"/>
      <c r="K22" s="189"/>
      <c r="L22" s="184"/>
    </row>
    <row r="23" spans="1:12" ht="13.5" thickBot="1" x14ac:dyDescent="0.35">
      <c r="A23" s="130"/>
      <c r="B23" s="106"/>
      <c r="C23" s="106"/>
      <c r="D23" s="106"/>
      <c r="E23" s="106"/>
      <c r="F23" s="106"/>
      <c r="G23" s="106"/>
      <c r="H23" s="106"/>
      <c r="I23" s="106"/>
      <c r="J23" s="287" t="s">
        <v>67</v>
      </c>
      <c r="K23" s="181">
        <f>ROUNDUP(I20,0)</f>
        <v>71</v>
      </c>
      <c r="L23" s="182" t="s">
        <v>1</v>
      </c>
    </row>
    <row r="32" spans="1:12" x14ac:dyDescent="0.25">
      <c r="J32" s="189"/>
    </row>
    <row r="33" spans="10:10" x14ac:dyDescent="0.25">
      <c r="J33" s="189"/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2913A-8500-4ED5-8F75-DE4A5A275E1D}">
  <sheetPr>
    <tabColor rgb="FF00B050"/>
    <pageSetUpPr fitToPage="1"/>
  </sheetPr>
  <dimension ref="A1:L18"/>
  <sheetViews>
    <sheetView showGridLines="0" workbookViewId="0">
      <selection activeCell="L18" sqref="A1:L18"/>
    </sheetView>
  </sheetViews>
  <sheetFormatPr defaultRowHeight="12.5" x14ac:dyDescent="0.25"/>
  <cols>
    <col min="1" max="12" width="10.6328125" customWidth="1"/>
  </cols>
  <sheetData>
    <row r="1" spans="1:12" ht="13" x14ac:dyDescent="0.3">
      <c r="A1" s="147"/>
      <c r="B1" s="148"/>
      <c r="C1" s="148"/>
      <c r="D1" s="149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150"/>
      <c r="B2" s="151"/>
      <c r="C2" s="151"/>
      <c r="D2" s="15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150"/>
      <c r="B3" s="151"/>
      <c r="C3" s="151"/>
      <c r="D3" s="15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154"/>
      <c r="B4" s="151"/>
      <c r="C4" s="151"/>
      <c r="D4" s="151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150"/>
      <c r="B5" s="151"/>
      <c r="C5" s="151"/>
      <c r="D5" s="151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155"/>
      <c r="B6" s="156"/>
      <c r="C6" s="156"/>
      <c r="D6" s="156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158"/>
      <c r="B7" s="159"/>
      <c r="C7" s="159"/>
      <c r="D7" s="159"/>
      <c r="E7" s="159"/>
      <c r="F7" s="159"/>
      <c r="G7" s="159"/>
      <c r="H7" s="159"/>
      <c r="I7" s="159"/>
      <c r="J7" s="160"/>
      <c r="K7" s="160"/>
      <c r="L7" s="161"/>
    </row>
    <row r="8" spans="1:12" x14ac:dyDescent="0.25">
      <c r="A8" s="162"/>
      <c r="B8" s="152"/>
      <c r="C8" s="152"/>
      <c r="D8" s="152"/>
      <c r="E8" s="152"/>
      <c r="F8" s="152"/>
      <c r="G8" s="163"/>
      <c r="H8" s="152"/>
      <c r="I8" s="152"/>
      <c r="J8" s="152"/>
      <c r="K8" s="152"/>
      <c r="L8" s="153"/>
    </row>
    <row r="9" spans="1:12" x14ac:dyDescent="0.25">
      <c r="A9" s="162"/>
      <c r="B9" s="135" t="s">
        <v>25</v>
      </c>
      <c r="C9" s="349" t="s">
        <v>175</v>
      </c>
      <c r="D9" s="350"/>
      <c r="E9" s="350"/>
      <c r="F9" s="350"/>
      <c r="G9" s="350"/>
      <c r="H9" s="351"/>
      <c r="I9" s="164"/>
      <c r="J9" s="135" t="s">
        <v>26</v>
      </c>
      <c r="K9" s="271" t="s">
        <v>174</v>
      </c>
      <c r="L9" s="153"/>
    </row>
    <row r="10" spans="1:12" x14ac:dyDescent="0.25">
      <c r="A10" s="162"/>
      <c r="B10" s="152"/>
      <c r="C10" s="325"/>
      <c r="D10" s="326"/>
      <c r="E10" s="326"/>
      <c r="F10" s="326"/>
      <c r="G10" s="326"/>
      <c r="H10" s="327"/>
      <c r="I10" s="164"/>
      <c r="J10" s="135" t="s">
        <v>27</v>
      </c>
      <c r="K10" s="165">
        <f>K18</f>
        <v>40</v>
      </c>
      <c r="L10" s="166"/>
    </row>
    <row r="11" spans="1:12" x14ac:dyDescent="0.25">
      <c r="A11" s="162"/>
      <c r="B11" s="152"/>
      <c r="C11" s="328"/>
      <c r="D11" s="329"/>
      <c r="E11" s="329"/>
      <c r="F11" s="329"/>
      <c r="G11" s="329"/>
      <c r="H11" s="330"/>
      <c r="I11" s="152"/>
      <c r="J11" s="135" t="s">
        <v>28</v>
      </c>
      <c r="K11" s="167" t="s">
        <v>135</v>
      </c>
      <c r="L11" s="166"/>
    </row>
    <row r="12" spans="1:12" x14ac:dyDescent="0.25">
      <c r="A12" s="162"/>
      <c r="B12" s="152"/>
      <c r="C12" s="152"/>
      <c r="D12" s="152"/>
      <c r="E12" s="152"/>
      <c r="F12" s="152"/>
      <c r="G12" s="163"/>
      <c r="H12" s="152"/>
      <c r="I12" s="152"/>
      <c r="J12" s="152"/>
      <c r="K12" s="152"/>
      <c r="L12" s="166"/>
    </row>
    <row r="13" spans="1:12" ht="13" x14ac:dyDescent="0.25">
      <c r="A13" s="162"/>
      <c r="B13" s="152"/>
      <c r="C13" s="191"/>
      <c r="D13" s="191" t="s">
        <v>85</v>
      </c>
      <c r="E13" s="191"/>
      <c r="F13" s="191"/>
      <c r="G13" s="192"/>
      <c r="H13" s="152"/>
      <c r="I13" s="152"/>
      <c r="J13" s="152"/>
      <c r="K13" s="152"/>
      <c r="L13" s="166"/>
    </row>
    <row r="14" spans="1:12" x14ac:dyDescent="0.25">
      <c r="A14" s="162"/>
      <c r="B14" s="152"/>
      <c r="C14" s="168" t="s">
        <v>77</v>
      </c>
      <c r="D14" s="139">
        <v>20</v>
      </c>
      <c r="E14" s="169"/>
      <c r="F14" s="169"/>
      <c r="G14" s="170"/>
      <c r="H14" s="152"/>
      <c r="I14" s="152"/>
      <c r="J14" s="152"/>
      <c r="K14" s="152"/>
      <c r="L14" s="166"/>
    </row>
    <row r="15" spans="1:12" x14ac:dyDescent="0.25">
      <c r="A15" s="162"/>
      <c r="B15" s="152"/>
      <c r="C15" s="168" t="s">
        <v>79</v>
      </c>
      <c r="D15" s="139">
        <v>20</v>
      </c>
      <c r="E15" s="169"/>
      <c r="F15" s="169"/>
      <c r="G15" s="170"/>
      <c r="H15" s="97"/>
      <c r="I15" s="152"/>
      <c r="J15" s="152"/>
      <c r="K15" s="152"/>
      <c r="L15" s="166"/>
    </row>
    <row r="16" spans="1:12" ht="13" x14ac:dyDescent="0.25">
      <c r="A16" s="171"/>
      <c r="B16" s="172"/>
      <c r="C16" s="168" t="s">
        <v>18</v>
      </c>
      <c r="D16" s="272">
        <f>SUM(D14:D15)</f>
        <v>40</v>
      </c>
      <c r="E16" s="139"/>
      <c r="F16" s="168"/>
      <c r="G16" s="170"/>
      <c r="H16" s="173"/>
      <c r="I16" s="173"/>
      <c r="J16" s="160"/>
      <c r="K16" s="160"/>
      <c r="L16" s="174"/>
    </row>
    <row r="17" spans="1:12" ht="13" x14ac:dyDescent="0.25">
      <c r="A17" s="171"/>
      <c r="B17" s="172"/>
      <c r="C17" s="175"/>
      <c r="D17" s="159"/>
      <c r="E17" s="139"/>
      <c r="F17" s="139"/>
      <c r="G17" s="152"/>
      <c r="H17" s="173"/>
      <c r="I17" s="173"/>
      <c r="J17" s="160"/>
      <c r="K17" s="160"/>
      <c r="L17" s="174"/>
    </row>
    <row r="18" spans="1:12" ht="13.5" thickBot="1" x14ac:dyDescent="0.35">
      <c r="A18" s="176"/>
      <c r="B18" s="177"/>
      <c r="C18" s="178"/>
      <c r="D18" s="179"/>
      <c r="E18" s="180"/>
      <c r="F18" s="180"/>
      <c r="G18" s="157"/>
      <c r="H18" s="180"/>
      <c r="I18" s="180"/>
      <c r="J18" s="287" t="s">
        <v>67</v>
      </c>
      <c r="K18" s="181">
        <f>D16</f>
        <v>40</v>
      </c>
      <c r="L18" s="182" t="s">
        <v>135</v>
      </c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C8A3C-EF08-4E32-B618-AB27DEB7493C}">
  <sheetPr>
    <tabColor rgb="FF00B050"/>
    <pageSetUpPr fitToPage="1"/>
  </sheetPr>
  <dimension ref="A1:L18"/>
  <sheetViews>
    <sheetView showGridLines="0" workbookViewId="0">
      <selection activeCell="L18" sqref="A1:L18"/>
    </sheetView>
  </sheetViews>
  <sheetFormatPr defaultRowHeight="12.5" x14ac:dyDescent="0.25"/>
  <cols>
    <col min="1" max="12" width="10.6328125" customWidth="1"/>
  </cols>
  <sheetData>
    <row r="1" spans="1:12" ht="13" x14ac:dyDescent="0.3">
      <c r="A1" s="41"/>
      <c r="B1" s="42"/>
      <c r="C1" s="42"/>
      <c r="D1" s="128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B2" s="47"/>
      <c r="C2" s="47"/>
      <c r="D2" s="97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B3" s="47"/>
      <c r="C3" s="47"/>
      <c r="D3" s="97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B4" s="47"/>
      <c r="C4" s="47"/>
      <c r="D4" s="47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B5" s="47"/>
      <c r="C5" s="47"/>
      <c r="D5" s="47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92"/>
      <c r="B6" s="73"/>
      <c r="C6" s="73"/>
      <c r="D6" s="73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185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9"/>
    </row>
    <row r="8" spans="1:12" x14ac:dyDescent="0.25">
      <c r="A8" s="99"/>
      <c r="B8" s="97"/>
      <c r="C8" s="97"/>
      <c r="D8" s="97"/>
      <c r="E8" s="97"/>
      <c r="F8" s="97"/>
      <c r="G8" s="45"/>
      <c r="H8" s="97"/>
      <c r="I8" s="97"/>
      <c r="J8" s="97"/>
      <c r="K8" s="97"/>
      <c r="L8" s="184"/>
    </row>
    <row r="9" spans="1:12" x14ac:dyDescent="0.25">
      <c r="A9" s="99"/>
      <c r="B9" s="46" t="s">
        <v>25</v>
      </c>
      <c r="C9" s="348" t="s">
        <v>116</v>
      </c>
      <c r="D9" s="348"/>
      <c r="E9" s="348"/>
      <c r="F9" s="348"/>
      <c r="G9" s="348"/>
      <c r="H9" s="348"/>
      <c r="I9" s="47"/>
      <c r="J9" s="46" t="s">
        <v>26</v>
      </c>
      <c r="K9" s="93" t="s">
        <v>117</v>
      </c>
      <c r="L9" s="184"/>
    </row>
    <row r="10" spans="1:12" x14ac:dyDescent="0.25">
      <c r="A10" s="99"/>
      <c r="B10" s="97"/>
      <c r="C10" s="348"/>
      <c r="D10" s="348"/>
      <c r="E10" s="348"/>
      <c r="F10" s="348"/>
      <c r="G10" s="348"/>
      <c r="H10" s="348"/>
      <c r="I10" s="47"/>
      <c r="J10" s="46" t="s">
        <v>27</v>
      </c>
      <c r="K10" s="186">
        <f>K18</f>
        <v>131</v>
      </c>
      <c r="L10" s="184"/>
    </row>
    <row r="11" spans="1:12" x14ac:dyDescent="0.25">
      <c r="A11" s="99"/>
      <c r="B11" s="97"/>
      <c r="C11" s="348"/>
      <c r="D11" s="348"/>
      <c r="E11" s="348"/>
      <c r="F11" s="348"/>
      <c r="G11" s="348"/>
      <c r="H11" s="348"/>
      <c r="I11" s="97"/>
      <c r="J11" s="46" t="s">
        <v>28</v>
      </c>
      <c r="K11" s="187" t="str">
        <f>L18</f>
        <v>FT</v>
      </c>
      <c r="L11" s="184"/>
    </row>
    <row r="12" spans="1:12" x14ac:dyDescent="0.25">
      <c r="A12" s="99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184"/>
    </row>
    <row r="13" spans="1:12" x14ac:dyDescent="0.25">
      <c r="A13" s="99"/>
      <c r="B13" s="97"/>
      <c r="C13" s="97"/>
      <c r="D13" s="97"/>
      <c r="E13" s="97"/>
      <c r="F13" s="97"/>
      <c r="G13" s="97" t="s">
        <v>10</v>
      </c>
      <c r="H13" s="123" t="s">
        <v>11</v>
      </c>
      <c r="I13" s="97" t="s">
        <v>89</v>
      </c>
      <c r="J13" s="97"/>
      <c r="K13" s="97"/>
      <c r="L13" s="184"/>
    </row>
    <row r="14" spans="1:12" x14ac:dyDescent="0.25">
      <c r="A14" s="99"/>
      <c r="B14" s="97"/>
      <c r="C14" s="97"/>
      <c r="D14" s="97"/>
      <c r="E14" s="97"/>
      <c r="F14" s="137" t="s">
        <v>118</v>
      </c>
      <c r="G14" s="188">
        <v>65.4375</v>
      </c>
      <c r="H14" s="123">
        <v>1</v>
      </c>
      <c r="I14" s="188">
        <f>G14*H14</f>
        <v>65.4375</v>
      </c>
      <c r="J14" s="97"/>
      <c r="K14" s="97"/>
      <c r="L14" s="184"/>
    </row>
    <row r="15" spans="1:12" x14ac:dyDescent="0.25">
      <c r="A15" s="99"/>
      <c r="B15" s="97"/>
      <c r="C15" s="97"/>
      <c r="D15" s="97"/>
      <c r="E15" s="97"/>
      <c r="F15" s="137" t="s">
        <v>119</v>
      </c>
      <c r="G15" s="188">
        <v>65.4375</v>
      </c>
      <c r="H15" s="123">
        <v>1</v>
      </c>
      <c r="I15" s="188">
        <f>G15*H15</f>
        <v>65.4375</v>
      </c>
      <c r="J15" s="97"/>
      <c r="K15" s="97"/>
      <c r="L15" s="184"/>
    </row>
    <row r="16" spans="1:12" x14ac:dyDescent="0.25">
      <c r="A16" s="99"/>
      <c r="B16" s="97"/>
      <c r="C16" s="97"/>
      <c r="D16" s="97"/>
      <c r="E16" s="97"/>
      <c r="F16" s="137"/>
      <c r="G16" s="123"/>
      <c r="H16" s="188" t="s">
        <v>66</v>
      </c>
      <c r="I16" s="188">
        <f>SUM(I14:I15)</f>
        <v>130.875</v>
      </c>
      <c r="J16" s="97"/>
      <c r="K16" s="97"/>
      <c r="L16" s="184"/>
    </row>
    <row r="17" spans="1:12" x14ac:dyDescent="0.25">
      <c r="A17" s="99"/>
      <c r="B17" s="97"/>
      <c r="C17" s="97"/>
      <c r="D17" s="97"/>
      <c r="E17" s="97"/>
      <c r="F17" s="97"/>
      <c r="G17" s="189"/>
      <c r="H17" s="189"/>
      <c r="I17" s="189"/>
      <c r="J17" s="97"/>
      <c r="K17" s="189"/>
      <c r="L17" s="184"/>
    </row>
    <row r="18" spans="1:12" ht="13.5" thickBot="1" x14ac:dyDescent="0.35">
      <c r="A18" s="130"/>
      <c r="B18" s="106"/>
      <c r="C18" s="106"/>
      <c r="D18" s="106"/>
      <c r="E18" s="106"/>
      <c r="F18" s="106"/>
      <c r="G18" s="106"/>
      <c r="H18" s="106"/>
      <c r="I18" s="106"/>
      <c r="J18" s="287" t="s">
        <v>67</v>
      </c>
      <c r="K18" s="181">
        <f>ROUNDUP(I16,0)</f>
        <v>131</v>
      </c>
      <c r="L18" s="182" t="s">
        <v>1</v>
      </c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5C580-AD64-4C8B-A18E-73367E534BBD}">
  <sheetPr>
    <tabColor rgb="FF00B050"/>
    <pageSetUpPr fitToPage="1"/>
  </sheetPr>
  <dimension ref="A1:S21"/>
  <sheetViews>
    <sheetView showGridLines="0" zoomScaleNormal="100" workbookViewId="0">
      <selection activeCell="L19" sqref="A1:L19"/>
    </sheetView>
  </sheetViews>
  <sheetFormatPr defaultColWidth="9.1796875" defaultRowHeight="12.5" x14ac:dyDescent="0.25"/>
  <cols>
    <col min="1" max="12" width="10.6328125" style="97" customWidth="1"/>
    <col min="13" max="16384" width="9.1796875" style="97"/>
  </cols>
  <sheetData>
    <row r="1" spans="1:19" ht="13" x14ac:dyDescent="0.3">
      <c r="A1" s="41"/>
      <c r="B1" s="42"/>
      <c r="C1" s="42"/>
      <c r="D1" s="42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  <c r="M1" s="193"/>
    </row>
    <row r="2" spans="1:19" ht="13" x14ac:dyDescent="0.3">
      <c r="A2" s="90"/>
      <c r="B2" s="47"/>
      <c r="C2" s="47"/>
      <c r="D2" s="47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9" ht="13" x14ac:dyDescent="0.3">
      <c r="A3" s="90"/>
      <c r="B3" s="47"/>
      <c r="C3" s="47"/>
      <c r="D3" s="47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9" x14ac:dyDescent="0.25">
      <c r="A4" s="31"/>
      <c r="B4" s="47"/>
      <c r="C4" s="47"/>
      <c r="D4" s="47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9" ht="15.5" x14ac:dyDescent="0.25">
      <c r="A5" s="90"/>
      <c r="B5" s="47"/>
      <c r="C5" s="47"/>
      <c r="D5" s="47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9" ht="13" thickBot="1" x14ac:dyDescent="0.3">
      <c r="A6" s="92"/>
      <c r="B6" s="73"/>
      <c r="C6" s="73"/>
      <c r="D6" s="73"/>
      <c r="E6" s="38"/>
      <c r="F6" s="38"/>
      <c r="G6" s="38"/>
      <c r="H6" s="38"/>
      <c r="I6" s="39"/>
      <c r="J6" s="38"/>
      <c r="K6" s="38"/>
      <c r="L6" s="40"/>
    </row>
    <row r="7" spans="1:19" ht="14.5" x14ac:dyDescent="0.35">
      <c r="A7" s="185"/>
      <c r="B7" s="128"/>
      <c r="C7" s="128"/>
      <c r="D7" s="128"/>
      <c r="E7" s="128"/>
      <c r="F7" s="128"/>
      <c r="G7" s="194"/>
      <c r="H7" s="128"/>
      <c r="I7" s="128"/>
      <c r="J7" s="128"/>
      <c r="K7" s="128"/>
      <c r="L7" s="129"/>
      <c r="M7" s="195"/>
    </row>
    <row r="8" spans="1:19" ht="14.5" x14ac:dyDescent="0.35">
      <c r="A8" s="99"/>
      <c r="B8" s="46" t="s">
        <v>25</v>
      </c>
      <c r="C8" s="315" t="s">
        <v>93</v>
      </c>
      <c r="D8" s="315"/>
      <c r="E8" s="315"/>
      <c r="F8" s="315"/>
      <c r="G8" s="315"/>
      <c r="H8" s="315"/>
      <c r="I8" s="47"/>
      <c r="J8" s="46" t="s">
        <v>26</v>
      </c>
      <c r="K8" s="93" t="s">
        <v>94</v>
      </c>
      <c r="L8" s="100"/>
      <c r="M8" s="195"/>
    </row>
    <row r="9" spans="1:19" ht="14.5" x14ac:dyDescent="0.35">
      <c r="A9" s="99"/>
      <c r="C9" s="315"/>
      <c r="D9" s="315"/>
      <c r="E9" s="315"/>
      <c r="F9" s="315"/>
      <c r="G9" s="315"/>
      <c r="H9" s="315"/>
      <c r="I9" s="47"/>
      <c r="J9" s="46" t="s">
        <v>27</v>
      </c>
      <c r="K9" s="186">
        <f>K19</f>
        <v>52</v>
      </c>
      <c r="L9" s="100"/>
      <c r="M9" s="195"/>
    </row>
    <row r="10" spans="1:19" x14ac:dyDescent="0.25">
      <c r="A10" s="99"/>
      <c r="C10" s="315"/>
      <c r="D10" s="315"/>
      <c r="E10" s="315"/>
      <c r="F10" s="315"/>
      <c r="G10" s="315"/>
      <c r="H10" s="315"/>
      <c r="J10" s="46" t="s">
        <v>28</v>
      </c>
      <c r="K10" s="187" t="s">
        <v>13</v>
      </c>
      <c r="L10" s="100"/>
    </row>
    <row r="11" spans="1:19" x14ac:dyDescent="0.25">
      <c r="A11" s="99"/>
      <c r="L11" s="100"/>
    </row>
    <row r="12" spans="1:19" x14ac:dyDescent="0.25">
      <c r="A12" s="99"/>
      <c r="L12" s="100"/>
    </row>
    <row r="13" spans="1:19" x14ac:dyDescent="0.25">
      <c r="A13" s="196"/>
      <c r="B13" s="223"/>
      <c r="C13" s="224"/>
      <c r="D13" s="225"/>
      <c r="L13" s="100"/>
    </row>
    <row r="14" spans="1:19" ht="13" x14ac:dyDescent="0.3">
      <c r="A14" s="197"/>
      <c r="B14" s="152"/>
      <c r="C14" s="226"/>
      <c r="E14" s="227"/>
      <c r="F14" s="232" t="s">
        <v>75</v>
      </c>
      <c r="G14" s="233" t="s">
        <v>84</v>
      </c>
      <c r="H14" s="131" t="s">
        <v>83</v>
      </c>
      <c r="I14" s="228" t="s">
        <v>11</v>
      </c>
      <c r="J14" s="234" t="s">
        <v>95</v>
      </c>
      <c r="L14" s="153"/>
    </row>
    <row r="15" spans="1:19" ht="12.75" customHeight="1" x14ac:dyDescent="0.25">
      <c r="A15" s="197"/>
      <c r="C15" s="152"/>
      <c r="D15" s="137" t="s">
        <v>101</v>
      </c>
      <c r="E15" s="230"/>
      <c r="F15" s="230">
        <v>2</v>
      </c>
      <c r="G15" s="230">
        <v>42</v>
      </c>
      <c r="H15" s="139">
        <v>7.75</v>
      </c>
      <c r="I15" s="231">
        <v>1</v>
      </c>
      <c r="J15" s="229">
        <f>F15*G15*H15*I15/27</f>
        <v>24.111111111111111</v>
      </c>
      <c r="L15" s="153"/>
      <c r="N15" s="352"/>
      <c r="O15" s="352"/>
      <c r="P15" s="352"/>
      <c r="Q15" s="352"/>
      <c r="R15" s="352"/>
      <c r="S15" s="198"/>
    </row>
    <row r="16" spans="1:19" x14ac:dyDescent="0.25">
      <c r="A16" s="197"/>
      <c r="C16" s="152"/>
      <c r="D16" s="137" t="s">
        <v>102</v>
      </c>
      <c r="E16" s="230"/>
      <c r="F16" s="230">
        <v>2</v>
      </c>
      <c r="G16" s="230">
        <v>48</v>
      </c>
      <c r="H16" s="139">
        <v>7.75</v>
      </c>
      <c r="I16" s="231">
        <v>1</v>
      </c>
      <c r="J16" s="229">
        <f>F16*G16*H16*I16/27</f>
        <v>27.555555555555557</v>
      </c>
      <c r="L16" s="153"/>
      <c r="N16" s="198"/>
      <c r="O16" s="198"/>
      <c r="P16" s="198"/>
      <c r="Q16" s="198"/>
      <c r="R16" s="198"/>
      <c r="S16" s="198"/>
    </row>
    <row r="17" spans="1:12" x14ac:dyDescent="0.25">
      <c r="A17" s="197"/>
      <c r="B17" s="152"/>
      <c r="C17" s="199"/>
      <c r="D17" s="139"/>
      <c r="E17" s="139"/>
      <c r="F17" s="139"/>
      <c r="G17" s="139"/>
      <c r="I17" s="97" t="s">
        <v>92</v>
      </c>
      <c r="J17" s="235">
        <f>SUM(J15:J16)</f>
        <v>51.666666666666671</v>
      </c>
      <c r="L17" s="153"/>
    </row>
    <row r="18" spans="1:12" ht="14.5" x14ac:dyDescent="0.35">
      <c r="A18" s="269"/>
      <c r="B18" s="200"/>
      <c r="C18" s="200"/>
      <c r="D18" s="195"/>
      <c r="E18" s="195"/>
      <c r="F18" s="195"/>
      <c r="G18" s="201"/>
      <c r="H18" s="195"/>
      <c r="J18" s="195"/>
      <c r="K18" s="202"/>
      <c r="L18" s="203"/>
    </row>
    <row r="19" spans="1:12" ht="13.5" thickBot="1" x14ac:dyDescent="0.35">
      <c r="A19" s="204"/>
      <c r="B19" s="157"/>
      <c r="C19" s="205"/>
      <c r="D19" s="206"/>
      <c r="E19" s="206"/>
      <c r="F19" s="206"/>
      <c r="G19" s="206"/>
      <c r="H19" s="157"/>
      <c r="I19" s="207"/>
      <c r="J19" s="287" t="s">
        <v>67</v>
      </c>
      <c r="K19" s="181">
        <f>ROUNDUP(J17,0)</f>
        <v>52</v>
      </c>
      <c r="L19" s="182" t="s">
        <v>13</v>
      </c>
    </row>
    <row r="20" spans="1:12" ht="14.5" x14ac:dyDescent="0.35">
      <c r="A20" s="200"/>
      <c r="C20" s="208"/>
      <c r="D20" s="209"/>
      <c r="E20" s="209"/>
      <c r="F20" s="209"/>
      <c r="G20" s="195"/>
      <c r="H20" s="195"/>
      <c r="I20" s="210"/>
      <c r="J20" s="210"/>
      <c r="K20" s="211"/>
    </row>
    <row r="21" spans="1:12" x14ac:dyDescent="0.25">
      <c r="F21" s="189"/>
      <c r="G21" s="189"/>
    </row>
  </sheetData>
  <mergeCells count="2">
    <mergeCell ref="C8:H10"/>
    <mergeCell ref="N15:R15"/>
  </mergeCells>
  <pageMargins left="0.7" right="0.7" top="0.75" bottom="0.75" header="0.3" footer="0.3"/>
  <pageSetup scale="72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34D5E-2C49-40D8-BA08-575EF8999E1B}">
  <sheetPr>
    <tabColor rgb="FF00B050"/>
    <pageSetUpPr fitToPage="1"/>
  </sheetPr>
  <dimension ref="A1:L22"/>
  <sheetViews>
    <sheetView showGridLines="0" workbookViewId="0">
      <selection activeCell="L22" sqref="A1:L22"/>
    </sheetView>
  </sheetViews>
  <sheetFormatPr defaultRowHeight="12.5" x14ac:dyDescent="0.25"/>
  <cols>
    <col min="1" max="12" width="10.6328125" customWidth="1"/>
  </cols>
  <sheetData>
    <row r="1" spans="1:12" ht="13" x14ac:dyDescent="0.3">
      <c r="A1" s="41"/>
      <c r="B1" s="42"/>
      <c r="C1" s="42"/>
      <c r="D1" s="128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B2" s="47"/>
      <c r="C2" s="47"/>
      <c r="D2" s="97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B3" s="47"/>
      <c r="C3" s="47"/>
      <c r="D3" s="97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B4" s="47"/>
      <c r="C4" s="47"/>
      <c r="D4" s="47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B5" s="47"/>
      <c r="C5" s="47"/>
      <c r="D5" s="47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92"/>
      <c r="B6" s="73"/>
      <c r="C6" s="73"/>
      <c r="D6" s="73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185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9"/>
    </row>
    <row r="8" spans="1:12" x14ac:dyDescent="0.25">
      <c r="A8" s="99"/>
      <c r="B8" s="97"/>
      <c r="C8" s="97"/>
      <c r="D8" s="97"/>
      <c r="E8" s="97"/>
      <c r="F8" s="97"/>
      <c r="G8" s="45"/>
      <c r="H8" s="97"/>
      <c r="I8" s="97"/>
      <c r="J8" s="97"/>
      <c r="K8" s="97"/>
      <c r="L8" s="184"/>
    </row>
    <row r="9" spans="1:12" x14ac:dyDescent="0.25">
      <c r="A9" s="99"/>
      <c r="B9" s="46" t="s">
        <v>25</v>
      </c>
      <c r="C9" s="348" t="s">
        <v>120</v>
      </c>
      <c r="D9" s="348"/>
      <c r="E9" s="348"/>
      <c r="F9" s="348"/>
      <c r="G9" s="348"/>
      <c r="H9" s="348"/>
      <c r="I9" s="47"/>
      <c r="J9" s="46" t="s">
        <v>26</v>
      </c>
      <c r="K9" s="93" t="s">
        <v>121</v>
      </c>
      <c r="L9" s="184"/>
    </row>
    <row r="10" spans="1:12" x14ac:dyDescent="0.25">
      <c r="A10" s="99"/>
      <c r="B10" s="97"/>
      <c r="C10" s="348"/>
      <c r="D10" s="348"/>
      <c r="E10" s="348"/>
      <c r="F10" s="348"/>
      <c r="G10" s="348"/>
      <c r="H10" s="348"/>
      <c r="I10" s="47"/>
      <c r="J10" s="46" t="s">
        <v>27</v>
      </c>
      <c r="K10" s="186">
        <f>K22</f>
        <v>68</v>
      </c>
      <c r="L10" s="184"/>
    </row>
    <row r="11" spans="1:12" x14ac:dyDescent="0.25">
      <c r="A11" s="99"/>
      <c r="B11" s="97"/>
      <c r="C11" s="348"/>
      <c r="D11" s="348"/>
      <c r="E11" s="348"/>
      <c r="F11" s="348"/>
      <c r="G11" s="348"/>
      <c r="H11" s="348"/>
      <c r="I11" s="97"/>
      <c r="J11" s="46" t="s">
        <v>28</v>
      </c>
      <c r="K11" s="187" t="str">
        <f>L22</f>
        <v>FT</v>
      </c>
      <c r="L11" s="184"/>
    </row>
    <row r="12" spans="1:12" x14ac:dyDescent="0.25">
      <c r="A12" s="99"/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184"/>
    </row>
    <row r="13" spans="1:12" x14ac:dyDescent="0.25">
      <c r="A13" s="99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184"/>
    </row>
    <row r="14" spans="1:12" x14ac:dyDescent="0.25">
      <c r="A14" s="99"/>
      <c r="B14" s="97"/>
      <c r="C14" s="97"/>
      <c r="D14" s="97"/>
      <c r="E14" s="97"/>
      <c r="F14" s="97"/>
      <c r="G14" s="97" t="s">
        <v>10</v>
      </c>
      <c r="H14" s="123" t="s">
        <v>11</v>
      </c>
      <c r="I14" s="97" t="s">
        <v>89</v>
      </c>
      <c r="J14" s="97"/>
      <c r="K14" s="97"/>
      <c r="L14" s="184"/>
    </row>
    <row r="15" spans="1:12" x14ac:dyDescent="0.25">
      <c r="A15" s="99"/>
      <c r="B15" s="97"/>
      <c r="C15" s="97"/>
      <c r="D15" s="97"/>
      <c r="E15" s="97"/>
      <c r="F15" s="137" t="s">
        <v>119</v>
      </c>
      <c r="G15" s="188">
        <v>51.5</v>
      </c>
      <c r="H15" s="123">
        <v>1</v>
      </c>
      <c r="I15" s="188">
        <f>G15*H15</f>
        <v>51.5</v>
      </c>
      <c r="J15" s="97"/>
      <c r="K15" s="97"/>
      <c r="L15" s="184"/>
    </row>
    <row r="16" spans="1:12" x14ac:dyDescent="0.25">
      <c r="A16" s="99"/>
      <c r="B16" s="97"/>
      <c r="C16" s="97"/>
      <c r="D16" s="97"/>
      <c r="E16" s="97"/>
      <c r="F16" s="137"/>
      <c r="G16" s="188"/>
      <c r="H16" s="123"/>
      <c r="I16" s="188"/>
      <c r="J16" s="97"/>
      <c r="K16" s="97"/>
      <c r="L16" s="184"/>
    </row>
    <row r="17" spans="1:12" x14ac:dyDescent="0.25">
      <c r="A17" s="99"/>
      <c r="B17" s="97"/>
      <c r="C17" s="97"/>
      <c r="D17" s="97"/>
      <c r="E17" s="97"/>
      <c r="F17" s="188" t="s">
        <v>122</v>
      </c>
      <c r="G17" s="123" t="s">
        <v>123</v>
      </c>
      <c r="H17" s="188" t="s">
        <v>58</v>
      </c>
      <c r="I17" s="188" t="s">
        <v>67</v>
      </c>
      <c r="J17" s="97"/>
      <c r="K17" s="97"/>
      <c r="L17" s="184"/>
    </row>
    <row r="18" spans="1:12" x14ac:dyDescent="0.25">
      <c r="A18" s="99"/>
      <c r="B18" s="97"/>
      <c r="C18" s="97"/>
      <c r="D18" s="97"/>
      <c r="E18" s="97"/>
      <c r="F18" s="273">
        <v>8</v>
      </c>
      <c r="G18" s="123">
        <v>1</v>
      </c>
      <c r="H18" s="188">
        <v>2</v>
      </c>
      <c r="I18" s="188">
        <f>F18*G18*H18</f>
        <v>16</v>
      </c>
      <c r="J18" s="97"/>
      <c r="K18" s="97"/>
      <c r="L18" s="184"/>
    </row>
    <row r="19" spans="1:12" x14ac:dyDescent="0.25">
      <c r="A19" s="99"/>
      <c r="B19" s="97"/>
      <c r="C19" s="97"/>
      <c r="D19" s="97"/>
      <c r="E19" s="97"/>
      <c r="F19" s="137"/>
      <c r="G19" s="188"/>
      <c r="H19" s="123"/>
      <c r="I19" s="188"/>
      <c r="J19" s="97"/>
      <c r="K19" s="97"/>
      <c r="L19" s="184"/>
    </row>
    <row r="20" spans="1:12" x14ac:dyDescent="0.25">
      <c r="A20" s="99"/>
      <c r="B20" s="97"/>
      <c r="C20" s="97"/>
      <c r="D20" s="97"/>
      <c r="E20" s="97"/>
      <c r="F20" s="137"/>
      <c r="G20" s="123"/>
      <c r="H20" s="188" t="s">
        <v>66</v>
      </c>
      <c r="I20" s="188">
        <f>SUM(I15:I15)+I18</f>
        <v>67.5</v>
      </c>
      <c r="J20" s="97"/>
      <c r="K20" s="97"/>
      <c r="L20" s="184"/>
    </row>
    <row r="21" spans="1:12" x14ac:dyDescent="0.25">
      <c r="A21" s="99"/>
      <c r="B21" s="97"/>
      <c r="C21" s="97"/>
      <c r="D21" s="97"/>
      <c r="E21" s="97"/>
      <c r="F21" s="97"/>
      <c r="G21" s="189"/>
      <c r="H21" s="97"/>
      <c r="I21" s="97"/>
      <c r="J21" s="97"/>
      <c r="K21" s="97"/>
      <c r="L21" s="184"/>
    </row>
    <row r="22" spans="1:12" ht="13.5" thickBot="1" x14ac:dyDescent="0.35">
      <c r="A22" s="130"/>
      <c r="B22" s="106"/>
      <c r="C22" s="106"/>
      <c r="D22" s="106"/>
      <c r="E22" s="106"/>
      <c r="F22" s="106"/>
      <c r="G22" s="106"/>
      <c r="H22" s="106"/>
      <c r="I22" s="106"/>
      <c r="J22" s="287" t="s">
        <v>67</v>
      </c>
      <c r="K22" s="181">
        <f>ROUNDUP(I20,0)</f>
        <v>68</v>
      </c>
      <c r="L22" s="182" t="s">
        <v>1</v>
      </c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3C466-0CD1-4A6E-9396-E5E8282E32BD}">
  <sheetPr>
    <tabColor rgb="FF00B050"/>
    <pageSetUpPr fitToPage="1"/>
  </sheetPr>
  <dimension ref="A1:L18"/>
  <sheetViews>
    <sheetView showGridLines="0" zoomScaleNormal="100" workbookViewId="0">
      <selection activeCell="L18" sqref="A1:L18"/>
    </sheetView>
  </sheetViews>
  <sheetFormatPr defaultColWidth="9.1796875" defaultRowHeight="12.5" x14ac:dyDescent="0.25"/>
  <cols>
    <col min="1" max="12" width="10.6328125" style="97" customWidth="1"/>
    <col min="13" max="16384" width="9.1796875" style="97"/>
  </cols>
  <sheetData>
    <row r="1" spans="1:12" ht="13" x14ac:dyDescent="0.3">
      <c r="A1" s="185"/>
      <c r="B1" s="128"/>
      <c r="C1" s="128"/>
      <c r="D1" s="87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9"/>
      <c r="D2" s="47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9"/>
      <c r="D3" s="47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99"/>
      <c r="D4" s="47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9"/>
      <c r="D5" s="47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130"/>
      <c r="D6" s="73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213"/>
    </row>
    <row r="8" spans="1:12" x14ac:dyDescent="0.25">
      <c r="A8" s="99"/>
      <c r="G8" s="45"/>
      <c r="L8" s="100"/>
    </row>
    <row r="9" spans="1:12" x14ac:dyDescent="0.25">
      <c r="A9" s="99"/>
      <c r="B9" s="46" t="s">
        <v>25</v>
      </c>
      <c r="C9" s="315" t="s">
        <v>96</v>
      </c>
      <c r="D9" s="315"/>
      <c r="E9" s="315"/>
      <c r="F9" s="315"/>
      <c r="G9" s="315"/>
      <c r="H9" s="315"/>
      <c r="I9" s="47"/>
      <c r="J9" s="46" t="s">
        <v>26</v>
      </c>
      <c r="K9" s="93" t="s">
        <v>97</v>
      </c>
      <c r="L9" s="100"/>
    </row>
    <row r="10" spans="1:12" x14ac:dyDescent="0.25">
      <c r="A10" s="99"/>
      <c r="C10" s="315"/>
      <c r="D10" s="315"/>
      <c r="E10" s="315"/>
      <c r="F10" s="315"/>
      <c r="G10" s="315"/>
      <c r="H10" s="315"/>
      <c r="I10" s="47"/>
      <c r="J10" s="46" t="s">
        <v>27</v>
      </c>
      <c r="K10" s="186">
        <f>K18</f>
        <v>90</v>
      </c>
      <c r="L10" s="100"/>
    </row>
    <row r="11" spans="1:12" x14ac:dyDescent="0.25">
      <c r="A11" s="99"/>
      <c r="C11" s="315"/>
      <c r="D11" s="315"/>
      <c r="E11" s="315"/>
      <c r="F11" s="315"/>
      <c r="G11" s="315"/>
      <c r="H11" s="315"/>
      <c r="J11" s="46" t="s">
        <v>28</v>
      </c>
      <c r="K11" s="187" t="s">
        <v>1</v>
      </c>
      <c r="L11" s="100"/>
    </row>
    <row r="12" spans="1:12" x14ac:dyDescent="0.25">
      <c r="A12" s="99"/>
      <c r="L12" s="100"/>
    </row>
    <row r="13" spans="1:12" ht="14" x14ac:dyDescent="0.3">
      <c r="A13" s="99"/>
      <c r="D13" s="123"/>
      <c r="E13" s="214" t="s">
        <v>98</v>
      </c>
      <c r="F13" s="214"/>
      <c r="I13" s="214"/>
      <c r="J13" s="215"/>
      <c r="K13" s="215"/>
      <c r="L13" s="216"/>
    </row>
    <row r="14" spans="1:12" ht="14" x14ac:dyDescent="0.3">
      <c r="A14" s="99"/>
      <c r="C14" s="97" t="s">
        <v>77</v>
      </c>
      <c r="E14" s="75">
        <v>42</v>
      </c>
      <c r="F14" s="123"/>
      <c r="G14" s="97" t="s">
        <v>99</v>
      </c>
      <c r="I14" s="217"/>
      <c r="J14" s="218"/>
      <c r="K14" s="57"/>
      <c r="L14" s="216"/>
    </row>
    <row r="15" spans="1:12" ht="14" x14ac:dyDescent="0.3">
      <c r="A15" s="99"/>
      <c r="C15" s="97" t="s">
        <v>79</v>
      </c>
      <c r="E15" s="75">
        <v>48</v>
      </c>
      <c r="F15" s="123"/>
      <c r="G15" s="97" t="s">
        <v>99</v>
      </c>
      <c r="H15" s="123"/>
      <c r="I15" s="217"/>
      <c r="J15" s="218"/>
      <c r="K15" s="68"/>
      <c r="L15" s="216"/>
    </row>
    <row r="16" spans="1:12" ht="14" x14ac:dyDescent="0.3">
      <c r="A16" s="99"/>
      <c r="D16" s="97" t="s">
        <v>92</v>
      </c>
      <c r="E16" s="188">
        <f>SUM(E14:E15)</f>
        <v>90</v>
      </c>
      <c r="F16" s="123"/>
      <c r="G16" s="57"/>
      <c r="H16" s="123"/>
      <c r="L16" s="216"/>
    </row>
    <row r="17" spans="1:12" ht="14" x14ac:dyDescent="0.3">
      <c r="A17" s="99"/>
      <c r="E17" s="188"/>
      <c r="F17" s="123"/>
      <c r="G17" s="57"/>
      <c r="H17" s="123"/>
      <c r="L17" s="311"/>
    </row>
    <row r="18" spans="1:12" ht="13.5" thickBot="1" x14ac:dyDescent="0.35">
      <c r="A18" s="219"/>
      <c r="B18" s="106"/>
      <c r="C18" s="106"/>
      <c r="D18" s="106"/>
      <c r="E18" s="94"/>
      <c r="F18" s="73"/>
      <c r="G18" s="106"/>
      <c r="H18" s="73"/>
      <c r="I18" s="73"/>
      <c r="J18" s="287" t="s">
        <v>67</v>
      </c>
      <c r="K18" s="190">
        <f>ROUNDUP(E16,0)</f>
        <v>90</v>
      </c>
      <c r="L18" s="182" t="s">
        <v>1</v>
      </c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3EE58-9C99-4A5D-9FFB-7E0D4920671F}">
  <sheetPr>
    <tabColor rgb="FF00B050"/>
    <pageSetUpPr fitToPage="1"/>
  </sheetPr>
  <dimension ref="A1:L18"/>
  <sheetViews>
    <sheetView showGridLines="0" zoomScaleNormal="100" workbookViewId="0">
      <selection activeCell="L16" sqref="A1:L16"/>
    </sheetView>
  </sheetViews>
  <sheetFormatPr defaultColWidth="9.1796875" defaultRowHeight="12.5" x14ac:dyDescent="0.25"/>
  <cols>
    <col min="1" max="12" width="10.6328125" style="97" customWidth="1"/>
    <col min="13" max="16384" width="9.1796875" style="97"/>
  </cols>
  <sheetData>
    <row r="1" spans="1:12" ht="13" x14ac:dyDescent="0.3">
      <c r="A1" s="185"/>
      <c r="B1" s="128"/>
      <c r="C1" s="128"/>
      <c r="D1" s="87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9"/>
      <c r="D2" s="47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9"/>
      <c r="D3" s="47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99"/>
      <c r="D4" s="47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9"/>
      <c r="D5" s="47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130"/>
      <c r="D6" s="73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213"/>
    </row>
    <row r="8" spans="1:12" x14ac:dyDescent="0.25">
      <c r="A8" s="99"/>
      <c r="G8" s="45"/>
      <c r="L8" s="100"/>
    </row>
    <row r="9" spans="1:12" x14ac:dyDescent="0.25">
      <c r="A9" s="99"/>
      <c r="B9" s="46" t="s">
        <v>25</v>
      </c>
      <c r="C9" s="315" t="s">
        <v>176</v>
      </c>
      <c r="D9" s="315"/>
      <c r="E9" s="315"/>
      <c r="F9" s="315"/>
      <c r="G9" s="315"/>
      <c r="H9" s="315"/>
      <c r="I9" s="47"/>
      <c r="J9" s="46" t="s">
        <v>26</v>
      </c>
      <c r="K9" s="93" t="s">
        <v>109</v>
      </c>
      <c r="L9" s="100"/>
    </row>
    <row r="10" spans="1:12" x14ac:dyDescent="0.25">
      <c r="A10" s="99"/>
      <c r="C10" s="315"/>
      <c r="D10" s="315"/>
      <c r="E10" s="315"/>
      <c r="F10" s="315"/>
      <c r="G10" s="315"/>
      <c r="H10" s="315"/>
      <c r="I10" s="47"/>
      <c r="J10" s="46" t="s">
        <v>27</v>
      </c>
      <c r="K10" s="186">
        <f>K16</f>
        <v>36</v>
      </c>
      <c r="L10" s="100"/>
    </row>
    <row r="11" spans="1:12" x14ac:dyDescent="0.25">
      <c r="A11" s="99"/>
      <c r="C11" s="315"/>
      <c r="D11" s="315"/>
      <c r="E11" s="315"/>
      <c r="F11" s="315"/>
      <c r="G11" s="315"/>
      <c r="H11" s="315"/>
      <c r="J11" s="46" t="s">
        <v>28</v>
      </c>
      <c r="K11" s="187" t="s">
        <v>1</v>
      </c>
      <c r="L11" s="100"/>
    </row>
    <row r="12" spans="1:12" x14ac:dyDescent="0.25">
      <c r="A12" s="99"/>
      <c r="L12" s="100"/>
    </row>
    <row r="13" spans="1:12" ht="14" x14ac:dyDescent="0.3">
      <c r="A13" s="99"/>
      <c r="D13" s="123"/>
      <c r="E13" s="214" t="s">
        <v>98</v>
      </c>
      <c r="F13" s="214" t="s">
        <v>11</v>
      </c>
      <c r="G13" s="191" t="s">
        <v>69</v>
      </c>
      <c r="I13" s="214"/>
      <c r="J13" s="215"/>
      <c r="K13" s="215"/>
      <c r="L13" s="216"/>
    </row>
    <row r="14" spans="1:12" ht="14" x14ac:dyDescent="0.3">
      <c r="A14" s="99"/>
      <c r="C14" s="97" t="s">
        <v>7</v>
      </c>
      <c r="E14" s="75">
        <v>9</v>
      </c>
      <c r="F14" s="123">
        <v>4</v>
      </c>
      <c r="G14" s="230">
        <f>E14*F14</f>
        <v>36</v>
      </c>
      <c r="I14" s="217"/>
      <c r="K14" s="57"/>
      <c r="L14" s="216"/>
    </row>
    <row r="15" spans="1:12" ht="14" x14ac:dyDescent="0.3">
      <c r="A15" s="99"/>
      <c r="E15" s="220"/>
      <c r="F15" s="123"/>
      <c r="H15" s="123"/>
      <c r="I15" s="217"/>
      <c r="K15" s="68"/>
      <c r="L15" s="216"/>
    </row>
    <row r="16" spans="1:12" ht="13.5" thickBot="1" x14ac:dyDescent="0.35">
      <c r="A16" s="219"/>
      <c r="B16" s="106"/>
      <c r="C16" s="106"/>
      <c r="D16" s="106"/>
      <c r="E16" s="106"/>
      <c r="F16" s="73"/>
      <c r="G16" s="106"/>
      <c r="H16" s="73"/>
      <c r="I16" s="106"/>
      <c r="J16" s="287" t="s">
        <v>67</v>
      </c>
      <c r="K16" s="190">
        <f>G14</f>
        <v>36</v>
      </c>
      <c r="L16" s="182" t="s">
        <v>1</v>
      </c>
    </row>
    <row r="18" spans="4:4" x14ac:dyDescent="0.25">
      <c r="D18" s="221"/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L53"/>
  <sheetViews>
    <sheetView showGridLines="0" zoomScaleNormal="100" workbookViewId="0">
      <selection activeCell="P15" sqref="P15"/>
    </sheetView>
  </sheetViews>
  <sheetFormatPr defaultRowHeight="12.5" x14ac:dyDescent="0.25"/>
  <cols>
    <col min="1" max="12" width="10.6328125" customWidth="1"/>
  </cols>
  <sheetData>
    <row r="1" spans="1:12" ht="13" x14ac:dyDescent="0.3">
      <c r="A1" s="13"/>
      <c r="B1" s="14"/>
      <c r="C1" s="14"/>
      <c r="D1" s="15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21"/>
      <c r="B2" s="22"/>
      <c r="C2" s="22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21"/>
      <c r="B3" s="22"/>
      <c r="C3" s="22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B4" s="22"/>
      <c r="C4" s="22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21"/>
      <c r="B5" s="22"/>
      <c r="C5" s="22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37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3"/>
    </row>
    <row r="8" spans="1:12" x14ac:dyDescent="0.25">
      <c r="A8" s="44"/>
      <c r="G8" s="45"/>
      <c r="H8" s="45"/>
      <c r="L8" s="30"/>
    </row>
    <row r="9" spans="1:12" x14ac:dyDescent="0.25">
      <c r="A9" s="44"/>
      <c r="B9" s="46" t="s">
        <v>25</v>
      </c>
      <c r="C9" s="315" t="s">
        <v>157</v>
      </c>
      <c r="D9" s="315"/>
      <c r="E9" s="315"/>
      <c r="F9" s="315"/>
      <c r="G9" s="315"/>
      <c r="H9" s="124"/>
      <c r="I9" s="47"/>
      <c r="J9" s="46" t="s">
        <v>26</v>
      </c>
      <c r="K9" s="48" t="s">
        <v>156</v>
      </c>
      <c r="L9" s="30"/>
    </row>
    <row r="10" spans="1:12" x14ac:dyDescent="0.25">
      <c r="A10" s="44"/>
      <c r="C10" s="315"/>
      <c r="D10" s="315"/>
      <c r="E10" s="315"/>
      <c r="F10" s="315"/>
      <c r="G10" s="315"/>
      <c r="H10" s="124"/>
      <c r="I10" s="47"/>
      <c r="J10" s="46" t="s">
        <v>27</v>
      </c>
      <c r="K10" s="49">
        <f>K53</f>
        <v>1</v>
      </c>
      <c r="L10" s="30"/>
    </row>
    <row r="11" spans="1:12" x14ac:dyDescent="0.25">
      <c r="A11" s="44"/>
      <c r="C11" s="315"/>
      <c r="D11" s="315"/>
      <c r="E11" s="315"/>
      <c r="F11" s="315"/>
      <c r="G11" s="315"/>
      <c r="H11" s="124"/>
      <c r="J11" s="46" t="s">
        <v>28</v>
      </c>
      <c r="K11" s="50" t="str">
        <f>L53</f>
        <v>LS</v>
      </c>
      <c r="L11" s="30"/>
    </row>
    <row r="12" spans="1:12" x14ac:dyDescent="0.25">
      <c r="A12" s="44"/>
      <c r="L12" s="30"/>
    </row>
    <row r="13" spans="1:12" ht="13" x14ac:dyDescent="0.3">
      <c r="A13" s="51"/>
      <c r="D13" s="52" t="s">
        <v>29</v>
      </c>
      <c r="F13" s="53"/>
      <c r="G13" s="47"/>
      <c r="H13" s="47"/>
      <c r="K13" s="47"/>
      <c r="L13" s="30"/>
    </row>
    <row r="14" spans="1:12" ht="13" x14ac:dyDescent="0.3">
      <c r="A14" s="54" t="s">
        <v>30</v>
      </c>
      <c r="D14" s="47"/>
      <c r="E14" s="55"/>
      <c r="F14" s="47"/>
      <c r="G14" s="47"/>
      <c r="H14" s="47"/>
      <c r="L14" s="30"/>
    </row>
    <row r="15" spans="1:12" x14ac:dyDescent="0.25">
      <c r="A15" s="44"/>
      <c r="B15" s="3" t="s">
        <v>31</v>
      </c>
      <c r="D15" s="3" t="s">
        <v>32</v>
      </c>
      <c r="E15" s="266">
        <v>42</v>
      </c>
      <c r="F15" s="3" t="s">
        <v>33</v>
      </c>
      <c r="J15" s="2"/>
      <c r="K15" s="47"/>
      <c r="L15" s="30"/>
    </row>
    <row r="16" spans="1:12" x14ac:dyDescent="0.25">
      <c r="A16" s="44"/>
      <c r="B16" s="3" t="s">
        <v>34</v>
      </c>
      <c r="D16" s="3" t="s">
        <v>32</v>
      </c>
      <c r="E16" s="266">
        <v>27</v>
      </c>
      <c r="F16" s="3" t="s">
        <v>33</v>
      </c>
      <c r="J16" s="2"/>
      <c r="K16" s="47"/>
      <c r="L16" s="30"/>
    </row>
    <row r="17" spans="1:12" x14ac:dyDescent="0.25">
      <c r="A17" s="44"/>
      <c r="B17" s="3"/>
      <c r="D17" s="3"/>
      <c r="E17" s="266"/>
      <c r="F17" s="3"/>
      <c r="J17" s="2"/>
      <c r="K17" s="47"/>
      <c r="L17" s="30"/>
    </row>
    <row r="18" spans="1:12" x14ac:dyDescent="0.25">
      <c r="A18" s="44"/>
      <c r="B18" s="3" t="s">
        <v>35</v>
      </c>
      <c r="D18" s="3" t="s">
        <v>32</v>
      </c>
      <c r="E18" s="266">
        <f>E15*E16</f>
        <v>1134</v>
      </c>
      <c r="F18" s="3" t="s">
        <v>19</v>
      </c>
      <c r="J18" s="2"/>
      <c r="K18" s="47"/>
      <c r="L18" s="30"/>
    </row>
    <row r="19" spans="1:12" x14ac:dyDescent="0.25">
      <c r="A19" s="44"/>
      <c r="B19" s="3"/>
      <c r="D19" s="3"/>
      <c r="E19" s="266"/>
      <c r="F19" s="3"/>
      <c r="J19" s="2"/>
      <c r="K19" s="47"/>
      <c r="L19" s="30"/>
    </row>
    <row r="20" spans="1:12" x14ac:dyDescent="0.25">
      <c r="A20" s="44"/>
      <c r="B20" s="3" t="s">
        <v>160</v>
      </c>
      <c r="D20" s="3" t="s">
        <v>32</v>
      </c>
      <c r="E20" s="274">
        <f>-FV(0.03,12,0,22)</f>
        <v>31.366739510615929</v>
      </c>
      <c r="F20" s="3"/>
      <c r="J20" s="2"/>
      <c r="K20" s="47"/>
      <c r="L20" s="30"/>
    </row>
    <row r="21" spans="1:12" x14ac:dyDescent="0.25">
      <c r="A21" s="44"/>
      <c r="B21" s="3"/>
      <c r="D21" s="3"/>
      <c r="E21" s="75"/>
      <c r="F21" s="3"/>
      <c r="J21" s="2"/>
      <c r="K21" s="47"/>
      <c r="L21" s="30"/>
    </row>
    <row r="22" spans="1:12" x14ac:dyDescent="0.25">
      <c r="A22" s="44"/>
      <c r="B22" s="3" t="s">
        <v>36</v>
      </c>
      <c r="D22" s="3" t="s">
        <v>32</v>
      </c>
      <c r="E22" s="275">
        <f>E18*E20</f>
        <v>35569.882605038467</v>
      </c>
      <c r="F22" s="3"/>
      <c r="J22" s="2"/>
      <c r="K22" s="47"/>
      <c r="L22" s="30"/>
    </row>
    <row r="23" spans="1:12" ht="13" hidden="1" x14ac:dyDescent="0.3">
      <c r="A23" s="54" t="s">
        <v>37</v>
      </c>
      <c r="B23" s="3"/>
      <c r="D23" s="3"/>
      <c r="E23" s="56"/>
      <c r="F23" s="3"/>
      <c r="J23" s="2"/>
      <c r="K23" s="47"/>
      <c r="L23" s="30"/>
    </row>
    <row r="24" spans="1:12" hidden="1" x14ac:dyDescent="0.25">
      <c r="A24" s="44"/>
      <c r="B24" s="3" t="s">
        <v>38</v>
      </c>
      <c r="D24" s="3" t="s">
        <v>32</v>
      </c>
      <c r="E24" s="57">
        <v>0</v>
      </c>
      <c r="F24" s="3" t="s">
        <v>19</v>
      </c>
      <c r="J24" s="2"/>
      <c r="K24" s="47"/>
      <c r="L24" s="30"/>
    </row>
    <row r="25" spans="1:12" hidden="1" x14ac:dyDescent="0.25">
      <c r="A25" s="44"/>
      <c r="B25" s="3" t="s">
        <v>39</v>
      </c>
      <c r="D25" s="3" t="s">
        <v>32</v>
      </c>
      <c r="E25" s="58">
        <v>0</v>
      </c>
      <c r="F25" s="3" t="s">
        <v>1</v>
      </c>
      <c r="J25" s="2"/>
      <c r="K25" s="47"/>
      <c r="L25" s="30"/>
    </row>
    <row r="26" spans="1:12" hidden="1" x14ac:dyDescent="0.25">
      <c r="A26" s="44"/>
      <c r="B26" s="3" t="s">
        <v>40</v>
      </c>
      <c r="D26" s="3" t="s">
        <v>32</v>
      </c>
      <c r="E26" s="58">
        <v>2</v>
      </c>
      <c r="F26" s="3"/>
      <c r="J26" s="2"/>
      <c r="K26" s="47"/>
      <c r="L26" s="30"/>
    </row>
    <row r="27" spans="1:12" hidden="1" x14ac:dyDescent="0.25">
      <c r="A27" s="44"/>
      <c r="B27" s="3"/>
      <c r="D27" s="3"/>
      <c r="E27" s="58"/>
      <c r="F27" s="3"/>
      <c r="J27" s="2"/>
      <c r="K27" s="47"/>
      <c r="L27" s="30"/>
    </row>
    <row r="28" spans="1:12" hidden="1" x14ac:dyDescent="0.25">
      <c r="A28" s="44"/>
      <c r="B28" s="3" t="s">
        <v>41</v>
      </c>
      <c r="D28" s="3" t="s">
        <v>32</v>
      </c>
      <c r="E28" s="58">
        <f>E24*E25*E26/27</f>
        <v>0</v>
      </c>
      <c r="F28" s="3" t="s">
        <v>13</v>
      </c>
      <c r="J28" s="2"/>
      <c r="K28" s="47"/>
      <c r="L28" s="30"/>
    </row>
    <row r="29" spans="1:12" hidden="1" x14ac:dyDescent="0.25">
      <c r="A29" s="44"/>
      <c r="B29" s="3"/>
      <c r="D29" s="3"/>
      <c r="E29" s="58"/>
      <c r="F29" s="3"/>
      <c r="J29" s="2"/>
      <c r="K29" s="47"/>
      <c r="L29" s="30"/>
    </row>
    <row r="30" spans="1:12" hidden="1" x14ac:dyDescent="0.25">
      <c r="A30" s="44"/>
      <c r="B30" s="3" t="s">
        <v>42</v>
      </c>
      <c r="D30" s="3" t="s">
        <v>32</v>
      </c>
      <c r="E30" s="56">
        <v>200</v>
      </c>
      <c r="F30" s="3"/>
      <c r="J30" s="2"/>
      <c r="K30" s="47"/>
      <c r="L30" s="30"/>
    </row>
    <row r="31" spans="1:12" hidden="1" x14ac:dyDescent="0.25">
      <c r="A31" s="44"/>
      <c r="B31" s="3"/>
      <c r="D31" s="3"/>
      <c r="E31" s="58"/>
      <c r="F31" s="3"/>
      <c r="J31" s="2"/>
      <c r="K31" s="47"/>
      <c r="L31" s="30"/>
    </row>
    <row r="32" spans="1:12" hidden="1" x14ac:dyDescent="0.25">
      <c r="A32" s="44"/>
      <c r="B32" s="3" t="s">
        <v>43</v>
      </c>
      <c r="D32" s="3" t="s">
        <v>32</v>
      </c>
      <c r="E32" s="56">
        <v>0</v>
      </c>
      <c r="F32" s="3"/>
      <c r="J32" s="2"/>
      <c r="K32" s="47"/>
      <c r="L32" s="30"/>
    </row>
    <row r="33" spans="1:12" hidden="1" x14ac:dyDescent="0.25">
      <c r="A33" s="44"/>
      <c r="B33" s="3"/>
      <c r="D33" s="3"/>
      <c r="E33" s="58"/>
      <c r="F33" s="3"/>
      <c r="J33" s="2"/>
      <c r="K33" s="47"/>
      <c r="L33" s="30"/>
    </row>
    <row r="34" spans="1:12" hidden="1" x14ac:dyDescent="0.25">
      <c r="A34" s="44"/>
      <c r="B34" s="3" t="s">
        <v>44</v>
      </c>
      <c r="D34" s="3" t="s">
        <v>32</v>
      </c>
      <c r="E34" s="56">
        <f>E28*E30+E32</f>
        <v>0</v>
      </c>
      <c r="F34" s="3"/>
      <c r="J34" s="2"/>
      <c r="K34" s="47"/>
      <c r="L34" s="30"/>
    </row>
    <row r="35" spans="1:12" hidden="1" x14ac:dyDescent="0.25">
      <c r="A35" s="44"/>
      <c r="B35" s="3"/>
      <c r="D35" s="3"/>
      <c r="E35" s="56"/>
      <c r="F35" s="3"/>
      <c r="G35" s="12"/>
      <c r="H35" s="12"/>
      <c r="J35" s="2"/>
      <c r="K35" s="47"/>
      <c r="L35" s="30"/>
    </row>
    <row r="36" spans="1:12" ht="13" hidden="1" x14ac:dyDescent="0.3">
      <c r="A36" s="54" t="s">
        <v>45</v>
      </c>
      <c r="B36" s="3"/>
      <c r="D36" s="3"/>
      <c r="E36" s="56"/>
      <c r="F36" s="3"/>
      <c r="G36" s="12" t="s">
        <v>9</v>
      </c>
      <c r="H36" s="12"/>
      <c r="J36" s="2"/>
      <c r="K36" s="47"/>
      <c r="L36" s="30"/>
    </row>
    <row r="37" spans="1:12" hidden="1" x14ac:dyDescent="0.25">
      <c r="A37" s="44"/>
      <c r="B37" s="3" t="s">
        <v>47</v>
      </c>
      <c r="D37" s="3" t="s">
        <v>32</v>
      </c>
      <c r="E37" s="57">
        <v>0</v>
      </c>
      <c r="F37" s="3" t="s">
        <v>19</v>
      </c>
      <c r="G37" s="12"/>
      <c r="H37" s="12"/>
      <c r="J37" s="2"/>
      <c r="K37" s="47"/>
      <c r="L37" s="30"/>
    </row>
    <row r="38" spans="1:12" hidden="1" x14ac:dyDescent="0.25">
      <c r="A38" s="44"/>
      <c r="B38" s="3" t="s">
        <v>48</v>
      </c>
      <c r="D38" s="3" t="s">
        <v>32</v>
      </c>
      <c r="E38" s="59">
        <v>0</v>
      </c>
      <c r="F38" s="3" t="s">
        <v>1</v>
      </c>
      <c r="G38" s="12"/>
      <c r="H38" s="12"/>
      <c r="J38" s="2"/>
      <c r="K38" s="47"/>
      <c r="L38" s="30"/>
    </row>
    <row r="39" spans="1:12" hidden="1" x14ac:dyDescent="0.25">
      <c r="A39" s="44"/>
      <c r="B39" s="3" t="s">
        <v>49</v>
      </c>
      <c r="D39" s="3" t="s">
        <v>32</v>
      </c>
      <c r="E39" s="58">
        <v>0</v>
      </c>
      <c r="F39" s="3"/>
      <c r="G39" s="12"/>
      <c r="H39" s="12"/>
      <c r="J39" s="2"/>
      <c r="K39" s="47"/>
      <c r="L39" s="30"/>
    </row>
    <row r="40" spans="1:12" hidden="1" x14ac:dyDescent="0.25">
      <c r="A40" s="44"/>
      <c r="B40" s="3"/>
      <c r="D40" s="3"/>
      <c r="E40" s="58"/>
      <c r="F40" s="3"/>
      <c r="G40" s="12"/>
      <c r="H40" s="12"/>
      <c r="J40" s="2"/>
      <c r="K40" s="47"/>
      <c r="L40" s="30"/>
    </row>
    <row r="41" spans="1:12" hidden="1" x14ac:dyDescent="0.25">
      <c r="A41" s="44"/>
      <c r="B41" s="3" t="s">
        <v>50</v>
      </c>
      <c r="D41" s="3" t="s">
        <v>32</v>
      </c>
      <c r="E41" s="58">
        <f>E37*E38*E39/27</f>
        <v>0</v>
      </c>
      <c r="F41" s="3" t="s">
        <v>13</v>
      </c>
      <c r="G41" s="11"/>
      <c r="H41" s="11"/>
      <c r="J41" s="2"/>
      <c r="K41" s="47"/>
      <c r="L41" s="30"/>
    </row>
    <row r="42" spans="1:12" hidden="1" x14ac:dyDescent="0.25">
      <c r="A42" s="44"/>
      <c r="B42" s="3"/>
      <c r="D42" s="3"/>
      <c r="E42" s="58"/>
      <c r="F42" s="3"/>
      <c r="G42" s="12"/>
      <c r="H42" s="12"/>
      <c r="J42" s="2"/>
      <c r="K42" s="47"/>
      <c r="L42" s="30"/>
    </row>
    <row r="43" spans="1:12" hidden="1" x14ac:dyDescent="0.25">
      <c r="A43" s="44"/>
      <c r="B43" s="3" t="s">
        <v>42</v>
      </c>
      <c r="D43" s="3" t="s">
        <v>32</v>
      </c>
      <c r="E43" s="56">
        <v>200</v>
      </c>
      <c r="F43" s="3"/>
      <c r="J43" s="2"/>
      <c r="K43" s="47"/>
      <c r="L43" s="30"/>
    </row>
    <row r="44" spans="1:12" hidden="1" x14ac:dyDescent="0.25">
      <c r="A44" s="44"/>
      <c r="B44" s="3"/>
      <c r="D44" s="3"/>
      <c r="E44" s="58"/>
      <c r="F44" s="3"/>
      <c r="J44" s="2"/>
      <c r="K44" s="47"/>
      <c r="L44" s="30"/>
    </row>
    <row r="45" spans="1:12" hidden="1" x14ac:dyDescent="0.25">
      <c r="A45" s="44"/>
      <c r="B45" s="3" t="s">
        <v>44</v>
      </c>
      <c r="D45" s="3" t="s">
        <v>32</v>
      </c>
      <c r="E45" s="56">
        <f>E41*E43</f>
        <v>0</v>
      </c>
      <c r="F45" s="3"/>
      <c r="J45" s="2"/>
      <c r="K45" s="47"/>
      <c r="L45" s="30"/>
    </row>
    <row r="46" spans="1:12" hidden="1" x14ac:dyDescent="0.25">
      <c r="A46" s="44"/>
      <c r="B46" s="3"/>
      <c r="D46" s="3"/>
      <c r="E46" s="56"/>
      <c r="F46" s="3"/>
      <c r="J46" s="2"/>
      <c r="K46" s="47"/>
      <c r="L46" s="30"/>
    </row>
    <row r="47" spans="1:12" ht="30" hidden="1" x14ac:dyDescent="0.3">
      <c r="A47" s="44"/>
      <c r="B47" s="60" t="s">
        <v>5</v>
      </c>
      <c r="C47" s="60"/>
      <c r="D47" s="60"/>
      <c r="E47" s="60"/>
      <c r="F47" s="60"/>
      <c r="G47" s="57"/>
      <c r="H47" s="57"/>
      <c r="K47" s="47"/>
      <c r="L47" s="30"/>
    </row>
    <row r="48" spans="1:12" ht="13" x14ac:dyDescent="0.3">
      <c r="A48" s="61"/>
      <c r="B48" s="62"/>
      <c r="D48" s="63"/>
      <c r="E48" s="64"/>
      <c r="F48" s="7"/>
      <c r="G48" s="57"/>
      <c r="H48" s="57"/>
      <c r="I48" s="65"/>
      <c r="K48" s="47"/>
      <c r="L48" s="30"/>
    </row>
    <row r="49" spans="1:12" ht="30" x14ac:dyDescent="0.25">
      <c r="A49" s="44"/>
      <c r="B49" s="62"/>
      <c r="E49" s="66" t="s">
        <v>51</v>
      </c>
      <c r="F49" s="67">
        <f>E22+E34+E45</f>
        <v>35569.882605038467</v>
      </c>
      <c r="H49" s="57"/>
      <c r="L49" s="30"/>
    </row>
    <row r="50" spans="1:12" ht="15" x14ac:dyDescent="0.3">
      <c r="A50" s="44"/>
      <c r="B50" s="62"/>
      <c r="E50" s="66"/>
      <c r="F50" s="67"/>
      <c r="G50" s="217"/>
      <c r="H50" s="57"/>
      <c r="L50" s="246"/>
    </row>
    <row r="51" spans="1:12" ht="15" x14ac:dyDescent="0.3">
      <c r="A51" s="44"/>
      <c r="B51" s="62"/>
      <c r="E51" s="66"/>
      <c r="F51" s="217" t="s">
        <v>161</v>
      </c>
      <c r="G51" s="217"/>
      <c r="H51" s="57"/>
      <c r="L51" s="246"/>
    </row>
    <row r="52" spans="1:12" ht="15" x14ac:dyDescent="0.3">
      <c r="A52" s="44"/>
      <c r="B52" s="62"/>
      <c r="E52" s="66"/>
      <c r="F52" s="67"/>
      <c r="G52" s="217"/>
      <c r="H52" s="57"/>
      <c r="L52" s="246"/>
    </row>
    <row r="53" spans="1:12" ht="13.5" thickBot="1" x14ac:dyDescent="0.35">
      <c r="A53" s="69"/>
      <c r="B53" s="70"/>
      <c r="C53" s="70"/>
      <c r="D53" s="70"/>
      <c r="E53" s="70"/>
      <c r="F53" s="70"/>
      <c r="G53" s="70"/>
      <c r="H53" s="70"/>
      <c r="I53" s="70"/>
      <c r="J53" s="287" t="s">
        <v>52</v>
      </c>
      <c r="K53" s="76">
        <v>1</v>
      </c>
      <c r="L53" s="286" t="s">
        <v>68</v>
      </c>
    </row>
  </sheetData>
  <mergeCells count="1">
    <mergeCell ref="C9:G11"/>
  </mergeCells>
  <pageMargins left="0.7" right="0.7" top="0.75" bottom="0.75" header="0.3" footer="0.3"/>
  <pageSetup scale="6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A044C-A7B4-4733-9196-78D290D31DF0}">
  <sheetPr>
    <tabColor rgb="FF00B050"/>
    <pageSetUpPr fitToPage="1"/>
  </sheetPr>
  <dimension ref="A1:L20"/>
  <sheetViews>
    <sheetView showGridLines="0" zoomScaleNormal="100" workbookViewId="0">
      <selection activeCell="L18" sqref="A1:L18"/>
    </sheetView>
  </sheetViews>
  <sheetFormatPr defaultColWidth="9.1796875" defaultRowHeight="12.5" x14ac:dyDescent="0.25"/>
  <cols>
    <col min="1" max="12" width="10.6328125" style="97" customWidth="1"/>
    <col min="13" max="16384" width="9.1796875" style="97"/>
  </cols>
  <sheetData>
    <row r="1" spans="1:12" ht="13" x14ac:dyDescent="0.3">
      <c r="A1" s="185"/>
      <c r="B1" s="128"/>
      <c r="C1" s="128"/>
      <c r="D1" s="87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9"/>
      <c r="D2" s="47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9"/>
      <c r="D3" s="47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99"/>
      <c r="D4" s="47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9"/>
      <c r="D5" s="47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130"/>
      <c r="D6" s="73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213"/>
    </row>
    <row r="8" spans="1:12" x14ac:dyDescent="0.25">
      <c r="A8" s="99"/>
      <c r="G8" s="45"/>
      <c r="L8" s="100"/>
    </row>
    <row r="9" spans="1:12" x14ac:dyDescent="0.25">
      <c r="A9" s="99"/>
      <c r="B9" s="46" t="s">
        <v>25</v>
      </c>
      <c r="C9" s="315" t="s">
        <v>177</v>
      </c>
      <c r="D9" s="315"/>
      <c r="E9" s="315"/>
      <c r="F9" s="315"/>
      <c r="G9" s="315"/>
      <c r="H9" s="315"/>
      <c r="I9" s="47"/>
      <c r="J9" s="46" t="s">
        <v>26</v>
      </c>
      <c r="K9" s="93" t="s">
        <v>178</v>
      </c>
      <c r="L9" s="100"/>
    </row>
    <row r="10" spans="1:12" x14ac:dyDescent="0.25">
      <c r="A10" s="99"/>
      <c r="C10" s="315"/>
      <c r="D10" s="315"/>
      <c r="E10" s="315"/>
      <c r="F10" s="315"/>
      <c r="G10" s="315"/>
      <c r="H10" s="315"/>
      <c r="I10" s="47"/>
      <c r="J10" s="46" t="s">
        <v>27</v>
      </c>
      <c r="K10" s="186">
        <f>K18</f>
        <v>64.5</v>
      </c>
      <c r="L10" s="100"/>
    </row>
    <row r="11" spans="1:12" x14ac:dyDescent="0.25">
      <c r="A11" s="99"/>
      <c r="C11" s="315"/>
      <c r="D11" s="315"/>
      <c r="E11" s="315"/>
      <c r="F11" s="315"/>
      <c r="G11" s="315"/>
      <c r="H11" s="315"/>
      <c r="J11" s="46" t="s">
        <v>28</v>
      </c>
      <c r="K11" s="187" t="s">
        <v>1</v>
      </c>
      <c r="L11" s="100"/>
    </row>
    <row r="12" spans="1:12" x14ac:dyDescent="0.25">
      <c r="A12" s="99"/>
      <c r="L12" s="100"/>
    </row>
    <row r="13" spans="1:12" ht="14" x14ac:dyDescent="0.3">
      <c r="A13" s="99"/>
      <c r="D13" s="123"/>
      <c r="E13" s="214" t="s">
        <v>98</v>
      </c>
      <c r="F13" s="214" t="s">
        <v>11</v>
      </c>
      <c r="G13" s="191" t="s">
        <v>69</v>
      </c>
      <c r="I13" s="214"/>
      <c r="J13" s="215"/>
      <c r="K13" s="215"/>
      <c r="L13" s="216"/>
    </row>
    <row r="14" spans="1:12" ht="14" x14ac:dyDescent="0.3">
      <c r="A14" s="99"/>
      <c r="D14" s="123" t="s">
        <v>179</v>
      </c>
      <c r="E14" s="75">
        <v>6.4</v>
      </c>
      <c r="F14" s="123">
        <v>5</v>
      </c>
      <c r="G14" s="230">
        <f>E14*F14</f>
        <v>32</v>
      </c>
      <c r="I14" s="217"/>
      <c r="K14" s="57"/>
      <c r="L14" s="216"/>
    </row>
    <row r="15" spans="1:12" ht="14" x14ac:dyDescent="0.3">
      <c r="A15" s="99"/>
      <c r="D15" s="123" t="s">
        <v>180</v>
      </c>
      <c r="E15" s="75">
        <v>6.5</v>
      </c>
      <c r="F15" s="123">
        <v>5</v>
      </c>
      <c r="G15" s="230">
        <f>E15*F15</f>
        <v>32.5</v>
      </c>
      <c r="H15" s="123"/>
      <c r="I15" s="217"/>
      <c r="K15" s="68"/>
      <c r="L15" s="216"/>
    </row>
    <row r="16" spans="1:12" ht="14" x14ac:dyDescent="0.3">
      <c r="A16" s="99"/>
      <c r="E16" s="220"/>
      <c r="F16" s="123" t="s">
        <v>18</v>
      </c>
      <c r="G16" s="230">
        <f>G14+G15</f>
        <v>64.5</v>
      </c>
      <c r="H16" s="123"/>
      <c r="I16" s="217"/>
      <c r="K16" s="68"/>
      <c r="L16" s="311"/>
    </row>
    <row r="17" spans="1:12" ht="14" x14ac:dyDescent="0.3">
      <c r="A17" s="99"/>
      <c r="E17" s="220"/>
      <c r="F17" s="123"/>
      <c r="H17" s="123"/>
      <c r="I17" s="217"/>
      <c r="K17" s="68"/>
      <c r="L17" s="311"/>
    </row>
    <row r="18" spans="1:12" ht="13.5" thickBot="1" x14ac:dyDescent="0.35">
      <c r="A18" s="219"/>
      <c r="B18" s="106"/>
      <c r="C18" s="106"/>
      <c r="D18" s="106"/>
      <c r="E18" s="106"/>
      <c r="F18" s="73"/>
      <c r="G18" s="106"/>
      <c r="H18" s="73"/>
      <c r="I18" s="106"/>
      <c r="J18" s="287" t="s">
        <v>67</v>
      </c>
      <c r="K18" s="312">
        <f>G16</f>
        <v>64.5</v>
      </c>
      <c r="L18" s="182" t="s">
        <v>1</v>
      </c>
    </row>
    <row r="20" spans="1:12" x14ac:dyDescent="0.25">
      <c r="D20" s="221"/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72A10-73A7-4416-A92A-271E89D43A9D}">
  <sheetPr>
    <tabColor rgb="FF00B050"/>
    <pageSetUpPr fitToPage="1"/>
  </sheetPr>
  <dimension ref="A1:L20"/>
  <sheetViews>
    <sheetView showGridLines="0" zoomScaleNormal="100" workbookViewId="0">
      <selection activeCell="L18" sqref="A1:L18"/>
    </sheetView>
  </sheetViews>
  <sheetFormatPr defaultColWidth="9.1796875" defaultRowHeight="12.5" x14ac:dyDescent="0.25"/>
  <cols>
    <col min="1" max="12" width="10.6328125" style="97" customWidth="1"/>
    <col min="13" max="16384" width="9.1796875" style="97"/>
  </cols>
  <sheetData>
    <row r="1" spans="1:12" ht="13" x14ac:dyDescent="0.3">
      <c r="A1" s="185"/>
      <c r="B1" s="128"/>
      <c r="C1" s="128"/>
      <c r="D1" s="87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9"/>
      <c r="D2" s="47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9"/>
      <c r="D3" s="47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99"/>
      <c r="D4" s="47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9"/>
      <c r="D5" s="47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130"/>
      <c r="D6" s="73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213"/>
    </row>
    <row r="8" spans="1:12" x14ac:dyDescent="0.25">
      <c r="A8" s="99"/>
      <c r="G8" s="45"/>
      <c r="L8" s="100"/>
    </row>
    <row r="9" spans="1:12" x14ac:dyDescent="0.25">
      <c r="A9" s="99"/>
      <c r="B9" s="46" t="s">
        <v>25</v>
      </c>
      <c r="C9" s="315" t="s">
        <v>181</v>
      </c>
      <c r="D9" s="315"/>
      <c r="E9" s="315"/>
      <c r="F9" s="315"/>
      <c r="G9" s="315"/>
      <c r="H9" s="315"/>
      <c r="I9" s="47"/>
      <c r="J9" s="46" t="s">
        <v>26</v>
      </c>
      <c r="K9" s="93" t="s">
        <v>182</v>
      </c>
      <c r="L9" s="100"/>
    </row>
    <row r="10" spans="1:12" x14ac:dyDescent="0.25">
      <c r="A10" s="99"/>
      <c r="C10" s="315"/>
      <c r="D10" s="315"/>
      <c r="E10" s="315"/>
      <c r="F10" s="315"/>
      <c r="G10" s="315"/>
      <c r="H10" s="315"/>
      <c r="I10" s="47"/>
      <c r="J10" s="46" t="s">
        <v>27</v>
      </c>
      <c r="K10" s="186">
        <f>K18</f>
        <v>300.55000000000007</v>
      </c>
      <c r="L10" s="100"/>
    </row>
    <row r="11" spans="1:12" x14ac:dyDescent="0.25">
      <c r="A11" s="99"/>
      <c r="C11" s="315"/>
      <c r="D11" s="315"/>
      <c r="E11" s="315"/>
      <c r="F11" s="315"/>
      <c r="G11" s="315"/>
      <c r="H11" s="315"/>
      <c r="J11" s="46" t="s">
        <v>28</v>
      </c>
      <c r="K11" s="187" t="s">
        <v>1</v>
      </c>
      <c r="L11" s="100"/>
    </row>
    <row r="12" spans="1:12" x14ac:dyDescent="0.25">
      <c r="A12" s="99"/>
      <c r="L12" s="100"/>
    </row>
    <row r="13" spans="1:12" ht="14" x14ac:dyDescent="0.3">
      <c r="A13" s="99"/>
      <c r="D13" s="123"/>
      <c r="E13" s="214" t="s">
        <v>98</v>
      </c>
      <c r="F13" s="214" t="s">
        <v>11</v>
      </c>
      <c r="G13" s="191" t="s">
        <v>69</v>
      </c>
      <c r="I13" s="214"/>
      <c r="J13" s="215"/>
      <c r="K13" s="215"/>
      <c r="L13" s="216"/>
    </row>
    <row r="14" spans="1:12" ht="14" x14ac:dyDescent="0.3">
      <c r="A14" s="99"/>
      <c r="D14" s="123" t="s">
        <v>179</v>
      </c>
      <c r="E14" s="75">
        <f>651.32-621.4</f>
        <v>29.920000000000073</v>
      </c>
      <c r="F14" s="123">
        <v>5</v>
      </c>
      <c r="G14" s="230">
        <f>E14*F14</f>
        <v>149.60000000000036</v>
      </c>
      <c r="I14" s="217"/>
      <c r="K14" s="57"/>
      <c r="L14" s="216"/>
    </row>
    <row r="15" spans="1:12" ht="14" x14ac:dyDescent="0.3">
      <c r="A15" s="99"/>
      <c r="D15" s="123" t="s">
        <v>180</v>
      </c>
      <c r="E15" s="75">
        <f>651.79-621.6</f>
        <v>30.189999999999941</v>
      </c>
      <c r="F15" s="123">
        <v>5</v>
      </c>
      <c r="G15" s="230">
        <f>E15*F15</f>
        <v>150.9499999999997</v>
      </c>
      <c r="H15" s="123"/>
      <c r="I15" s="217"/>
      <c r="K15" s="68"/>
      <c r="L15" s="216"/>
    </row>
    <row r="16" spans="1:12" ht="14" x14ac:dyDescent="0.3">
      <c r="A16" s="99"/>
      <c r="E16" s="220"/>
      <c r="F16" s="123" t="s">
        <v>18</v>
      </c>
      <c r="G16" s="230">
        <f>G14+G15</f>
        <v>300.55000000000007</v>
      </c>
      <c r="H16" s="123"/>
      <c r="I16" s="217"/>
      <c r="K16" s="68"/>
      <c r="L16" s="311"/>
    </row>
    <row r="17" spans="1:12" ht="14" x14ac:dyDescent="0.3">
      <c r="A17" s="99"/>
      <c r="E17" s="220"/>
      <c r="F17" s="123"/>
      <c r="H17" s="123"/>
      <c r="I17" s="217"/>
      <c r="K17" s="68"/>
      <c r="L17" s="311"/>
    </row>
    <row r="18" spans="1:12" ht="13.5" thickBot="1" x14ac:dyDescent="0.35">
      <c r="A18" s="219"/>
      <c r="B18" s="106"/>
      <c r="C18" s="106"/>
      <c r="D18" s="106"/>
      <c r="E18" s="106"/>
      <c r="F18" s="73"/>
      <c r="G18" s="106"/>
      <c r="H18" s="73"/>
      <c r="I18" s="106"/>
      <c r="J18" s="287" t="s">
        <v>67</v>
      </c>
      <c r="K18" s="312">
        <f>G16</f>
        <v>300.55000000000007</v>
      </c>
      <c r="L18" s="182" t="s">
        <v>1</v>
      </c>
    </row>
    <row r="20" spans="1:12" x14ac:dyDescent="0.25">
      <c r="D20" s="221"/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FA437-FEBD-4ADA-8545-5880017A8F80}">
  <sheetPr>
    <tabColor rgb="FF00B050"/>
    <pageSetUpPr fitToPage="1"/>
  </sheetPr>
  <dimension ref="A1:L44"/>
  <sheetViews>
    <sheetView showGridLines="0" zoomScaleNormal="100" zoomScaleSheetLayoutView="100" workbookViewId="0">
      <selection activeCell="L17" sqref="A1:L17"/>
    </sheetView>
  </sheetViews>
  <sheetFormatPr defaultRowHeight="12.5" x14ac:dyDescent="0.25"/>
  <cols>
    <col min="1" max="12" width="10.6328125" style="97" customWidth="1"/>
    <col min="13" max="257" width="8.81640625" style="97"/>
    <col min="258" max="258" width="24.54296875" style="97" bestFit="1" customWidth="1"/>
    <col min="259" max="259" width="8.453125" style="97" bestFit="1" customWidth="1"/>
    <col min="260" max="266" width="8.81640625" style="97"/>
    <col min="267" max="267" width="10" style="97" bestFit="1" customWidth="1"/>
    <col min="268" max="513" width="8.81640625" style="97"/>
    <col min="514" max="514" width="24.54296875" style="97" bestFit="1" customWidth="1"/>
    <col min="515" max="515" width="8.453125" style="97" bestFit="1" customWidth="1"/>
    <col min="516" max="522" width="8.81640625" style="97"/>
    <col min="523" max="523" width="10" style="97" bestFit="1" customWidth="1"/>
    <col min="524" max="769" width="8.81640625" style="97"/>
    <col min="770" max="770" width="24.54296875" style="97" bestFit="1" customWidth="1"/>
    <col min="771" max="771" width="8.453125" style="97" bestFit="1" customWidth="1"/>
    <col min="772" max="778" width="8.81640625" style="97"/>
    <col min="779" max="779" width="10" style="97" bestFit="1" customWidth="1"/>
    <col min="780" max="1025" width="8.81640625" style="97"/>
    <col min="1026" max="1026" width="24.54296875" style="97" bestFit="1" customWidth="1"/>
    <col min="1027" max="1027" width="8.453125" style="97" bestFit="1" customWidth="1"/>
    <col min="1028" max="1034" width="8.81640625" style="97"/>
    <col min="1035" max="1035" width="10" style="97" bestFit="1" customWidth="1"/>
    <col min="1036" max="1281" width="8.81640625" style="97"/>
    <col min="1282" max="1282" width="24.54296875" style="97" bestFit="1" customWidth="1"/>
    <col min="1283" max="1283" width="8.453125" style="97" bestFit="1" customWidth="1"/>
    <col min="1284" max="1290" width="8.81640625" style="97"/>
    <col min="1291" max="1291" width="10" style="97" bestFit="1" customWidth="1"/>
    <col min="1292" max="1537" width="8.81640625" style="97"/>
    <col min="1538" max="1538" width="24.54296875" style="97" bestFit="1" customWidth="1"/>
    <col min="1539" max="1539" width="8.453125" style="97" bestFit="1" customWidth="1"/>
    <col min="1540" max="1546" width="8.81640625" style="97"/>
    <col min="1547" max="1547" width="10" style="97" bestFit="1" customWidth="1"/>
    <col min="1548" max="1793" width="8.81640625" style="97"/>
    <col min="1794" max="1794" width="24.54296875" style="97" bestFit="1" customWidth="1"/>
    <col min="1795" max="1795" width="8.453125" style="97" bestFit="1" customWidth="1"/>
    <col min="1796" max="1802" width="8.81640625" style="97"/>
    <col min="1803" max="1803" width="10" style="97" bestFit="1" customWidth="1"/>
    <col min="1804" max="2049" width="8.81640625" style="97"/>
    <col min="2050" max="2050" width="24.54296875" style="97" bestFit="1" customWidth="1"/>
    <col min="2051" max="2051" width="8.453125" style="97" bestFit="1" customWidth="1"/>
    <col min="2052" max="2058" width="8.81640625" style="97"/>
    <col min="2059" max="2059" width="10" style="97" bestFit="1" customWidth="1"/>
    <col min="2060" max="2305" width="8.81640625" style="97"/>
    <col min="2306" max="2306" width="24.54296875" style="97" bestFit="1" customWidth="1"/>
    <col min="2307" max="2307" width="8.453125" style="97" bestFit="1" customWidth="1"/>
    <col min="2308" max="2314" width="8.81640625" style="97"/>
    <col min="2315" max="2315" width="10" style="97" bestFit="1" customWidth="1"/>
    <col min="2316" max="2561" width="8.81640625" style="97"/>
    <col min="2562" max="2562" width="24.54296875" style="97" bestFit="1" customWidth="1"/>
    <col min="2563" max="2563" width="8.453125" style="97" bestFit="1" customWidth="1"/>
    <col min="2564" max="2570" width="8.81640625" style="97"/>
    <col min="2571" max="2571" width="10" style="97" bestFit="1" customWidth="1"/>
    <col min="2572" max="2817" width="8.81640625" style="97"/>
    <col min="2818" max="2818" width="24.54296875" style="97" bestFit="1" customWidth="1"/>
    <col min="2819" max="2819" width="8.453125" style="97" bestFit="1" customWidth="1"/>
    <col min="2820" max="2826" width="8.81640625" style="97"/>
    <col min="2827" max="2827" width="10" style="97" bestFit="1" customWidth="1"/>
    <col min="2828" max="3073" width="8.81640625" style="97"/>
    <col min="3074" max="3074" width="24.54296875" style="97" bestFit="1" customWidth="1"/>
    <col min="3075" max="3075" width="8.453125" style="97" bestFit="1" customWidth="1"/>
    <col min="3076" max="3082" width="8.81640625" style="97"/>
    <col min="3083" max="3083" width="10" style="97" bestFit="1" customWidth="1"/>
    <col min="3084" max="3329" width="8.81640625" style="97"/>
    <col min="3330" max="3330" width="24.54296875" style="97" bestFit="1" customWidth="1"/>
    <col min="3331" max="3331" width="8.453125" style="97" bestFit="1" customWidth="1"/>
    <col min="3332" max="3338" width="8.81640625" style="97"/>
    <col min="3339" max="3339" width="10" style="97" bestFit="1" customWidth="1"/>
    <col min="3340" max="3585" width="8.81640625" style="97"/>
    <col min="3586" max="3586" width="24.54296875" style="97" bestFit="1" customWidth="1"/>
    <col min="3587" max="3587" width="8.453125" style="97" bestFit="1" customWidth="1"/>
    <col min="3588" max="3594" width="8.81640625" style="97"/>
    <col min="3595" max="3595" width="10" style="97" bestFit="1" customWidth="1"/>
    <col min="3596" max="3841" width="8.81640625" style="97"/>
    <col min="3842" max="3842" width="24.54296875" style="97" bestFit="1" customWidth="1"/>
    <col min="3843" max="3843" width="8.453125" style="97" bestFit="1" customWidth="1"/>
    <col min="3844" max="3850" width="8.81640625" style="97"/>
    <col min="3851" max="3851" width="10" style="97" bestFit="1" customWidth="1"/>
    <col min="3852" max="4097" width="8.81640625" style="97"/>
    <col min="4098" max="4098" width="24.54296875" style="97" bestFit="1" customWidth="1"/>
    <col min="4099" max="4099" width="8.453125" style="97" bestFit="1" customWidth="1"/>
    <col min="4100" max="4106" width="8.81640625" style="97"/>
    <col min="4107" max="4107" width="10" style="97" bestFit="1" customWidth="1"/>
    <col min="4108" max="4353" width="8.81640625" style="97"/>
    <col min="4354" max="4354" width="24.54296875" style="97" bestFit="1" customWidth="1"/>
    <col min="4355" max="4355" width="8.453125" style="97" bestFit="1" customWidth="1"/>
    <col min="4356" max="4362" width="8.81640625" style="97"/>
    <col min="4363" max="4363" width="10" style="97" bestFit="1" customWidth="1"/>
    <col min="4364" max="4609" width="8.81640625" style="97"/>
    <col min="4610" max="4610" width="24.54296875" style="97" bestFit="1" customWidth="1"/>
    <col min="4611" max="4611" width="8.453125" style="97" bestFit="1" customWidth="1"/>
    <col min="4612" max="4618" width="8.81640625" style="97"/>
    <col min="4619" max="4619" width="10" style="97" bestFit="1" customWidth="1"/>
    <col min="4620" max="4865" width="8.81640625" style="97"/>
    <col min="4866" max="4866" width="24.54296875" style="97" bestFit="1" customWidth="1"/>
    <col min="4867" max="4867" width="8.453125" style="97" bestFit="1" customWidth="1"/>
    <col min="4868" max="4874" width="8.81640625" style="97"/>
    <col min="4875" max="4875" width="10" style="97" bestFit="1" customWidth="1"/>
    <col min="4876" max="5121" width="8.81640625" style="97"/>
    <col min="5122" max="5122" width="24.54296875" style="97" bestFit="1" customWidth="1"/>
    <col min="5123" max="5123" width="8.453125" style="97" bestFit="1" customWidth="1"/>
    <col min="5124" max="5130" width="8.81640625" style="97"/>
    <col min="5131" max="5131" width="10" style="97" bestFit="1" customWidth="1"/>
    <col min="5132" max="5377" width="8.81640625" style="97"/>
    <col min="5378" max="5378" width="24.54296875" style="97" bestFit="1" customWidth="1"/>
    <col min="5379" max="5379" width="8.453125" style="97" bestFit="1" customWidth="1"/>
    <col min="5380" max="5386" width="8.81640625" style="97"/>
    <col min="5387" max="5387" width="10" style="97" bestFit="1" customWidth="1"/>
    <col min="5388" max="5633" width="8.81640625" style="97"/>
    <col min="5634" max="5634" width="24.54296875" style="97" bestFit="1" customWidth="1"/>
    <col min="5635" max="5635" width="8.453125" style="97" bestFit="1" customWidth="1"/>
    <col min="5636" max="5642" width="8.81640625" style="97"/>
    <col min="5643" max="5643" width="10" style="97" bestFit="1" customWidth="1"/>
    <col min="5644" max="5889" width="8.81640625" style="97"/>
    <col min="5890" max="5890" width="24.54296875" style="97" bestFit="1" customWidth="1"/>
    <col min="5891" max="5891" width="8.453125" style="97" bestFit="1" customWidth="1"/>
    <col min="5892" max="5898" width="8.81640625" style="97"/>
    <col min="5899" max="5899" width="10" style="97" bestFit="1" customWidth="1"/>
    <col min="5900" max="6145" width="8.81640625" style="97"/>
    <col min="6146" max="6146" width="24.54296875" style="97" bestFit="1" customWidth="1"/>
    <col min="6147" max="6147" width="8.453125" style="97" bestFit="1" customWidth="1"/>
    <col min="6148" max="6154" width="8.81640625" style="97"/>
    <col min="6155" max="6155" width="10" style="97" bestFit="1" customWidth="1"/>
    <col min="6156" max="6401" width="8.81640625" style="97"/>
    <col min="6402" max="6402" width="24.54296875" style="97" bestFit="1" customWidth="1"/>
    <col min="6403" max="6403" width="8.453125" style="97" bestFit="1" customWidth="1"/>
    <col min="6404" max="6410" width="8.81640625" style="97"/>
    <col min="6411" max="6411" width="10" style="97" bestFit="1" customWidth="1"/>
    <col min="6412" max="6657" width="8.81640625" style="97"/>
    <col min="6658" max="6658" width="24.54296875" style="97" bestFit="1" customWidth="1"/>
    <col min="6659" max="6659" width="8.453125" style="97" bestFit="1" customWidth="1"/>
    <col min="6660" max="6666" width="8.81640625" style="97"/>
    <col min="6667" max="6667" width="10" style="97" bestFit="1" customWidth="1"/>
    <col min="6668" max="6913" width="8.81640625" style="97"/>
    <col min="6914" max="6914" width="24.54296875" style="97" bestFit="1" customWidth="1"/>
    <col min="6915" max="6915" width="8.453125" style="97" bestFit="1" customWidth="1"/>
    <col min="6916" max="6922" width="8.81640625" style="97"/>
    <col min="6923" max="6923" width="10" style="97" bestFit="1" customWidth="1"/>
    <col min="6924" max="7169" width="8.81640625" style="97"/>
    <col min="7170" max="7170" width="24.54296875" style="97" bestFit="1" customWidth="1"/>
    <col min="7171" max="7171" width="8.453125" style="97" bestFit="1" customWidth="1"/>
    <col min="7172" max="7178" width="8.81640625" style="97"/>
    <col min="7179" max="7179" width="10" style="97" bestFit="1" customWidth="1"/>
    <col min="7180" max="7425" width="8.81640625" style="97"/>
    <col min="7426" max="7426" width="24.54296875" style="97" bestFit="1" customWidth="1"/>
    <col min="7427" max="7427" width="8.453125" style="97" bestFit="1" customWidth="1"/>
    <col min="7428" max="7434" width="8.81640625" style="97"/>
    <col min="7435" max="7435" width="10" style="97" bestFit="1" customWidth="1"/>
    <col min="7436" max="7681" width="8.81640625" style="97"/>
    <col min="7682" max="7682" width="24.54296875" style="97" bestFit="1" customWidth="1"/>
    <col min="7683" max="7683" width="8.453125" style="97" bestFit="1" customWidth="1"/>
    <col min="7684" max="7690" width="8.81640625" style="97"/>
    <col min="7691" max="7691" width="10" style="97" bestFit="1" customWidth="1"/>
    <col min="7692" max="7937" width="8.81640625" style="97"/>
    <col min="7938" max="7938" width="24.54296875" style="97" bestFit="1" customWidth="1"/>
    <col min="7939" max="7939" width="8.453125" style="97" bestFit="1" customWidth="1"/>
    <col min="7940" max="7946" width="8.81640625" style="97"/>
    <col min="7947" max="7947" width="10" style="97" bestFit="1" customWidth="1"/>
    <col min="7948" max="8193" width="8.81640625" style="97"/>
    <col min="8194" max="8194" width="24.54296875" style="97" bestFit="1" customWidth="1"/>
    <col min="8195" max="8195" width="8.453125" style="97" bestFit="1" customWidth="1"/>
    <col min="8196" max="8202" width="8.81640625" style="97"/>
    <col min="8203" max="8203" width="10" style="97" bestFit="1" customWidth="1"/>
    <col min="8204" max="8449" width="8.81640625" style="97"/>
    <col min="8450" max="8450" width="24.54296875" style="97" bestFit="1" customWidth="1"/>
    <col min="8451" max="8451" width="8.453125" style="97" bestFit="1" customWidth="1"/>
    <col min="8452" max="8458" width="8.81640625" style="97"/>
    <col min="8459" max="8459" width="10" style="97" bestFit="1" customWidth="1"/>
    <col min="8460" max="8705" width="8.81640625" style="97"/>
    <col min="8706" max="8706" width="24.54296875" style="97" bestFit="1" customWidth="1"/>
    <col min="8707" max="8707" width="8.453125" style="97" bestFit="1" customWidth="1"/>
    <col min="8708" max="8714" width="8.81640625" style="97"/>
    <col min="8715" max="8715" width="10" style="97" bestFit="1" customWidth="1"/>
    <col min="8716" max="8961" width="8.81640625" style="97"/>
    <col min="8962" max="8962" width="24.54296875" style="97" bestFit="1" customWidth="1"/>
    <col min="8963" max="8963" width="8.453125" style="97" bestFit="1" customWidth="1"/>
    <col min="8964" max="8970" width="8.81640625" style="97"/>
    <col min="8971" max="8971" width="10" style="97" bestFit="1" customWidth="1"/>
    <col min="8972" max="9217" width="8.81640625" style="97"/>
    <col min="9218" max="9218" width="24.54296875" style="97" bestFit="1" customWidth="1"/>
    <col min="9219" max="9219" width="8.453125" style="97" bestFit="1" customWidth="1"/>
    <col min="9220" max="9226" width="8.81640625" style="97"/>
    <col min="9227" max="9227" width="10" style="97" bestFit="1" customWidth="1"/>
    <col min="9228" max="9473" width="8.81640625" style="97"/>
    <col min="9474" max="9474" width="24.54296875" style="97" bestFit="1" customWidth="1"/>
    <col min="9475" max="9475" width="8.453125" style="97" bestFit="1" customWidth="1"/>
    <col min="9476" max="9482" width="8.81640625" style="97"/>
    <col min="9483" max="9483" width="10" style="97" bestFit="1" customWidth="1"/>
    <col min="9484" max="9729" width="8.81640625" style="97"/>
    <col min="9730" max="9730" width="24.54296875" style="97" bestFit="1" customWidth="1"/>
    <col min="9731" max="9731" width="8.453125" style="97" bestFit="1" customWidth="1"/>
    <col min="9732" max="9738" width="8.81640625" style="97"/>
    <col min="9739" max="9739" width="10" style="97" bestFit="1" customWidth="1"/>
    <col min="9740" max="9985" width="8.81640625" style="97"/>
    <col min="9986" max="9986" width="24.54296875" style="97" bestFit="1" customWidth="1"/>
    <col min="9987" max="9987" width="8.453125" style="97" bestFit="1" customWidth="1"/>
    <col min="9988" max="9994" width="8.81640625" style="97"/>
    <col min="9995" max="9995" width="10" style="97" bestFit="1" customWidth="1"/>
    <col min="9996" max="10241" width="8.81640625" style="97"/>
    <col min="10242" max="10242" width="24.54296875" style="97" bestFit="1" customWidth="1"/>
    <col min="10243" max="10243" width="8.453125" style="97" bestFit="1" customWidth="1"/>
    <col min="10244" max="10250" width="8.81640625" style="97"/>
    <col min="10251" max="10251" width="10" style="97" bestFit="1" customWidth="1"/>
    <col min="10252" max="10497" width="8.81640625" style="97"/>
    <col min="10498" max="10498" width="24.54296875" style="97" bestFit="1" customWidth="1"/>
    <col min="10499" max="10499" width="8.453125" style="97" bestFit="1" customWidth="1"/>
    <col min="10500" max="10506" width="8.81640625" style="97"/>
    <col min="10507" max="10507" width="10" style="97" bestFit="1" customWidth="1"/>
    <col min="10508" max="10753" width="8.81640625" style="97"/>
    <col min="10754" max="10754" width="24.54296875" style="97" bestFit="1" customWidth="1"/>
    <col min="10755" max="10755" width="8.453125" style="97" bestFit="1" customWidth="1"/>
    <col min="10756" max="10762" width="8.81640625" style="97"/>
    <col min="10763" max="10763" width="10" style="97" bestFit="1" customWidth="1"/>
    <col min="10764" max="11009" width="8.81640625" style="97"/>
    <col min="11010" max="11010" width="24.54296875" style="97" bestFit="1" customWidth="1"/>
    <col min="11011" max="11011" width="8.453125" style="97" bestFit="1" customWidth="1"/>
    <col min="11012" max="11018" width="8.81640625" style="97"/>
    <col min="11019" max="11019" width="10" style="97" bestFit="1" customWidth="1"/>
    <col min="11020" max="11265" width="8.81640625" style="97"/>
    <col min="11266" max="11266" width="24.54296875" style="97" bestFit="1" customWidth="1"/>
    <col min="11267" max="11267" width="8.453125" style="97" bestFit="1" customWidth="1"/>
    <col min="11268" max="11274" width="8.81640625" style="97"/>
    <col min="11275" max="11275" width="10" style="97" bestFit="1" customWidth="1"/>
    <col min="11276" max="11521" width="8.81640625" style="97"/>
    <col min="11522" max="11522" width="24.54296875" style="97" bestFit="1" customWidth="1"/>
    <col min="11523" max="11523" width="8.453125" style="97" bestFit="1" customWidth="1"/>
    <col min="11524" max="11530" width="8.81640625" style="97"/>
    <col min="11531" max="11531" width="10" style="97" bestFit="1" customWidth="1"/>
    <col min="11532" max="11777" width="8.81640625" style="97"/>
    <col min="11778" max="11778" width="24.54296875" style="97" bestFit="1" customWidth="1"/>
    <col min="11779" max="11779" width="8.453125" style="97" bestFit="1" customWidth="1"/>
    <col min="11780" max="11786" width="8.81640625" style="97"/>
    <col min="11787" max="11787" width="10" style="97" bestFit="1" customWidth="1"/>
    <col min="11788" max="12033" width="8.81640625" style="97"/>
    <col min="12034" max="12034" width="24.54296875" style="97" bestFit="1" customWidth="1"/>
    <col min="12035" max="12035" width="8.453125" style="97" bestFit="1" customWidth="1"/>
    <col min="12036" max="12042" width="8.81640625" style="97"/>
    <col min="12043" max="12043" width="10" style="97" bestFit="1" customWidth="1"/>
    <col min="12044" max="12289" width="8.81640625" style="97"/>
    <col min="12290" max="12290" width="24.54296875" style="97" bestFit="1" customWidth="1"/>
    <col min="12291" max="12291" width="8.453125" style="97" bestFit="1" customWidth="1"/>
    <col min="12292" max="12298" width="8.81640625" style="97"/>
    <col min="12299" max="12299" width="10" style="97" bestFit="1" customWidth="1"/>
    <col min="12300" max="12545" width="8.81640625" style="97"/>
    <col min="12546" max="12546" width="24.54296875" style="97" bestFit="1" customWidth="1"/>
    <col min="12547" max="12547" width="8.453125" style="97" bestFit="1" customWidth="1"/>
    <col min="12548" max="12554" width="8.81640625" style="97"/>
    <col min="12555" max="12555" width="10" style="97" bestFit="1" customWidth="1"/>
    <col min="12556" max="12801" width="8.81640625" style="97"/>
    <col min="12802" max="12802" width="24.54296875" style="97" bestFit="1" customWidth="1"/>
    <col min="12803" max="12803" width="8.453125" style="97" bestFit="1" customWidth="1"/>
    <col min="12804" max="12810" width="8.81640625" style="97"/>
    <col min="12811" max="12811" width="10" style="97" bestFit="1" customWidth="1"/>
    <col min="12812" max="13057" width="8.81640625" style="97"/>
    <col min="13058" max="13058" width="24.54296875" style="97" bestFit="1" customWidth="1"/>
    <col min="13059" max="13059" width="8.453125" style="97" bestFit="1" customWidth="1"/>
    <col min="13060" max="13066" width="8.81640625" style="97"/>
    <col min="13067" max="13067" width="10" style="97" bestFit="1" customWidth="1"/>
    <col min="13068" max="13313" width="8.81640625" style="97"/>
    <col min="13314" max="13314" width="24.54296875" style="97" bestFit="1" customWidth="1"/>
    <col min="13315" max="13315" width="8.453125" style="97" bestFit="1" customWidth="1"/>
    <col min="13316" max="13322" width="8.81640625" style="97"/>
    <col min="13323" max="13323" width="10" style="97" bestFit="1" customWidth="1"/>
    <col min="13324" max="13569" width="8.81640625" style="97"/>
    <col min="13570" max="13570" width="24.54296875" style="97" bestFit="1" customWidth="1"/>
    <col min="13571" max="13571" width="8.453125" style="97" bestFit="1" customWidth="1"/>
    <col min="13572" max="13578" width="8.81640625" style="97"/>
    <col min="13579" max="13579" width="10" style="97" bestFit="1" customWidth="1"/>
    <col min="13580" max="13825" width="8.81640625" style="97"/>
    <col min="13826" max="13826" width="24.54296875" style="97" bestFit="1" customWidth="1"/>
    <col min="13827" max="13827" width="8.453125" style="97" bestFit="1" customWidth="1"/>
    <col min="13828" max="13834" width="8.81640625" style="97"/>
    <col min="13835" max="13835" width="10" style="97" bestFit="1" customWidth="1"/>
    <col min="13836" max="14081" width="8.81640625" style="97"/>
    <col min="14082" max="14082" width="24.54296875" style="97" bestFit="1" customWidth="1"/>
    <col min="14083" max="14083" width="8.453125" style="97" bestFit="1" customWidth="1"/>
    <col min="14084" max="14090" width="8.81640625" style="97"/>
    <col min="14091" max="14091" width="10" style="97" bestFit="1" customWidth="1"/>
    <col min="14092" max="14337" width="8.81640625" style="97"/>
    <col min="14338" max="14338" width="24.54296875" style="97" bestFit="1" customWidth="1"/>
    <col min="14339" max="14339" width="8.453125" style="97" bestFit="1" customWidth="1"/>
    <col min="14340" max="14346" width="8.81640625" style="97"/>
    <col min="14347" max="14347" width="10" style="97" bestFit="1" customWidth="1"/>
    <col min="14348" max="14593" width="8.81640625" style="97"/>
    <col min="14594" max="14594" width="24.54296875" style="97" bestFit="1" customWidth="1"/>
    <col min="14595" max="14595" width="8.453125" style="97" bestFit="1" customWidth="1"/>
    <col min="14596" max="14602" width="8.81640625" style="97"/>
    <col min="14603" max="14603" width="10" style="97" bestFit="1" customWidth="1"/>
    <col min="14604" max="14849" width="8.81640625" style="97"/>
    <col min="14850" max="14850" width="24.54296875" style="97" bestFit="1" customWidth="1"/>
    <col min="14851" max="14851" width="8.453125" style="97" bestFit="1" customWidth="1"/>
    <col min="14852" max="14858" width="8.81640625" style="97"/>
    <col min="14859" max="14859" width="10" style="97" bestFit="1" customWidth="1"/>
    <col min="14860" max="15105" width="8.81640625" style="97"/>
    <col min="15106" max="15106" width="24.54296875" style="97" bestFit="1" customWidth="1"/>
    <col min="15107" max="15107" width="8.453125" style="97" bestFit="1" customWidth="1"/>
    <col min="15108" max="15114" width="8.81640625" style="97"/>
    <col min="15115" max="15115" width="10" style="97" bestFit="1" customWidth="1"/>
    <col min="15116" max="15361" width="8.81640625" style="97"/>
    <col min="15362" max="15362" width="24.54296875" style="97" bestFit="1" customWidth="1"/>
    <col min="15363" max="15363" width="8.453125" style="97" bestFit="1" customWidth="1"/>
    <col min="15364" max="15370" width="8.81640625" style="97"/>
    <col min="15371" max="15371" width="10" style="97" bestFit="1" customWidth="1"/>
    <col min="15372" max="15617" width="8.81640625" style="97"/>
    <col min="15618" max="15618" width="24.54296875" style="97" bestFit="1" customWidth="1"/>
    <col min="15619" max="15619" width="8.453125" style="97" bestFit="1" customWidth="1"/>
    <col min="15620" max="15626" width="8.81640625" style="97"/>
    <col min="15627" max="15627" width="10" style="97" bestFit="1" customWidth="1"/>
    <col min="15628" max="15873" width="8.81640625" style="97"/>
    <col min="15874" max="15874" width="24.54296875" style="97" bestFit="1" customWidth="1"/>
    <col min="15875" max="15875" width="8.453125" style="97" bestFit="1" customWidth="1"/>
    <col min="15876" max="15882" width="8.81640625" style="97"/>
    <col min="15883" max="15883" width="10" style="97" bestFit="1" customWidth="1"/>
    <col min="15884" max="16129" width="8.81640625" style="97"/>
    <col min="16130" max="16130" width="24.54296875" style="97" bestFit="1" customWidth="1"/>
    <col min="16131" max="16131" width="8.453125" style="97" bestFit="1" customWidth="1"/>
    <col min="16132" max="16138" width="8.81640625" style="97"/>
    <col min="16139" max="16139" width="10" style="97" bestFit="1" customWidth="1"/>
    <col min="16140" max="16384" width="8.81640625" style="97"/>
  </cols>
  <sheetData>
    <row r="1" spans="1:12" ht="13" x14ac:dyDescent="0.3">
      <c r="A1" s="41"/>
      <c r="B1" s="42"/>
      <c r="C1" s="42"/>
      <c r="D1" s="42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B2" s="47"/>
      <c r="C2" s="47"/>
      <c r="D2" s="47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B3" s="47"/>
      <c r="C3" s="47"/>
      <c r="D3" s="47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B4" s="47"/>
      <c r="C4" s="47"/>
      <c r="D4" s="47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B5" s="47"/>
      <c r="C5" s="47"/>
      <c r="D5" s="47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92"/>
      <c r="B6" s="73"/>
      <c r="C6" s="73"/>
      <c r="D6" s="73"/>
      <c r="E6" s="38"/>
      <c r="F6" s="38"/>
      <c r="G6" s="38"/>
      <c r="H6" s="38"/>
      <c r="I6" s="39"/>
      <c r="J6" s="38"/>
      <c r="K6" s="38"/>
      <c r="L6" s="40"/>
    </row>
    <row r="7" spans="1:12" ht="13" x14ac:dyDescent="0.3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9"/>
    </row>
    <row r="8" spans="1:12" x14ac:dyDescent="0.25">
      <c r="A8" s="99"/>
      <c r="G8" s="45"/>
      <c r="L8" s="100"/>
    </row>
    <row r="9" spans="1:12" x14ac:dyDescent="0.25">
      <c r="A9" s="99"/>
      <c r="B9" s="46" t="s">
        <v>25</v>
      </c>
      <c r="C9" s="353" t="s">
        <v>146</v>
      </c>
      <c r="D9" s="354"/>
      <c r="E9" s="354"/>
      <c r="F9" s="354"/>
      <c r="G9" s="354"/>
      <c r="H9" s="355"/>
      <c r="I9" s="47"/>
      <c r="J9" s="46" t="s">
        <v>26</v>
      </c>
      <c r="K9" s="136" t="s">
        <v>147</v>
      </c>
      <c r="L9" s="100"/>
    </row>
    <row r="10" spans="1:12" x14ac:dyDescent="0.25">
      <c r="A10" s="99"/>
      <c r="C10" s="356"/>
      <c r="D10" s="357"/>
      <c r="E10" s="357"/>
      <c r="F10" s="357"/>
      <c r="G10" s="357"/>
      <c r="H10" s="358"/>
      <c r="I10" s="47"/>
      <c r="J10" s="46" t="s">
        <v>27</v>
      </c>
      <c r="K10" s="186">
        <f>K17</f>
        <v>134</v>
      </c>
      <c r="L10" s="100"/>
    </row>
    <row r="11" spans="1:12" x14ac:dyDescent="0.25">
      <c r="A11" s="99"/>
      <c r="C11" s="359"/>
      <c r="D11" s="360"/>
      <c r="E11" s="360"/>
      <c r="F11" s="360"/>
      <c r="G11" s="360"/>
      <c r="H11" s="361"/>
      <c r="J11" s="46" t="s">
        <v>28</v>
      </c>
      <c r="K11" s="187" t="s">
        <v>17</v>
      </c>
      <c r="L11" s="100"/>
    </row>
    <row r="12" spans="1:12" x14ac:dyDescent="0.25">
      <c r="A12" s="99"/>
      <c r="C12" s="124"/>
      <c r="D12" s="124"/>
      <c r="E12" s="124"/>
      <c r="F12" s="124"/>
      <c r="G12" s="124"/>
      <c r="H12" s="124"/>
      <c r="J12" s="46"/>
      <c r="K12" s="57"/>
      <c r="L12" s="100"/>
    </row>
    <row r="13" spans="1:12" x14ac:dyDescent="0.25">
      <c r="A13" s="99"/>
      <c r="L13" s="100"/>
    </row>
    <row r="14" spans="1:12" ht="13" x14ac:dyDescent="0.3">
      <c r="A14" s="99"/>
      <c r="E14" s="222" t="s">
        <v>10</v>
      </c>
      <c r="F14" s="222" t="s">
        <v>14</v>
      </c>
      <c r="G14" s="222" t="s">
        <v>11</v>
      </c>
      <c r="H14" s="222" t="s">
        <v>100</v>
      </c>
      <c r="I14" s="131" t="s">
        <v>16</v>
      </c>
      <c r="L14" s="138"/>
    </row>
    <row r="15" spans="1:12" x14ac:dyDescent="0.25">
      <c r="A15" s="99"/>
      <c r="E15" s="230">
        <v>20</v>
      </c>
      <c r="F15" s="230">
        <v>30</v>
      </c>
      <c r="G15" s="139">
        <v>2</v>
      </c>
      <c r="H15" s="230">
        <f>E15*F15*G15</f>
        <v>1200</v>
      </c>
      <c r="I15" s="230">
        <f>H15/9</f>
        <v>133.33333333333334</v>
      </c>
      <c r="L15" s="141"/>
    </row>
    <row r="16" spans="1:12" x14ac:dyDescent="0.25">
      <c r="A16" s="99"/>
      <c r="L16" s="141"/>
    </row>
    <row r="17" spans="1:12" ht="13.5" thickBot="1" x14ac:dyDescent="0.35">
      <c r="A17" s="130"/>
      <c r="B17" s="106"/>
      <c r="C17" s="106"/>
      <c r="D17" s="106"/>
      <c r="E17" s="106"/>
      <c r="F17" s="106"/>
      <c r="G17" s="106"/>
      <c r="H17" s="106"/>
      <c r="I17" s="106"/>
      <c r="J17" s="287" t="s">
        <v>67</v>
      </c>
      <c r="K17" s="312">
        <f>ROUNDUP(I15,0)</f>
        <v>134</v>
      </c>
      <c r="L17" s="182" t="s">
        <v>17</v>
      </c>
    </row>
    <row r="18" spans="1:12" ht="13" x14ac:dyDescent="0.3">
      <c r="D18" s="131"/>
      <c r="E18" s="131"/>
    </row>
    <row r="19" spans="1:12" ht="13" x14ac:dyDescent="0.3">
      <c r="A19" s="133"/>
      <c r="B19" s="131"/>
      <c r="C19" s="131"/>
      <c r="D19" s="131"/>
      <c r="E19" s="131"/>
    </row>
    <row r="20" spans="1:12" ht="13" x14ac:dyDescent="0.3">
      <c r="F20" s="131"/>
      <c r="G20" s="131"/>
      <c r="H20" s="131"/>
      <c r="I20" s="131"/>
    </row>
    <row r="21" spans="1:12" ht="13" x14ac:dyDescent="0.3">
      <c r="D21" s="132"/>
      <c r="E21" s="131"/>
    </row>
    <row r="22" spans="1:12" ht="13" x14ac:dyDescent="0.3">
      <c r="D22" s="131"/>
      <c r="E22" s="131"/>
    </row>
    <row r="23" spans="1:12" ht="13" x14ac:dyDescent="0.3">
      <c r="D23" s="131"/>
      <c r="E23" s="131"/>
    </row>
    <row r="24" spans="1:12" ht="13" x14ac:dyDescent="0.3">
      <c r="A24" s="133"/>
      <c r="B24" s="131"/>
      <c r="C24" s="131"/>
      <c r="D24" s="131"/>
      <c r="E24" s="131"/>
    </row>
    <row r="25" spans="1:12" ht="13" x14ac:dyDescent="0.3">
      <c r="F25" s="131"/>
      <c r="G25" s="131"/>
      <c r="H25" s="131"/>
      <c r="I25" s="131"/>
    </row>
    <row r="26" spans="1:12" ht="13" x14ac:dyDescent="0.3">
      <c r="D26" s="132"/>
      <c r="E26" s="131"/>
    </row>
    <row r="29" spans="1:12" ht="13" x14ac:dyDescent="0.3">
      <c r="A29" s="131"/>
      <c r="B29" s="131"/>
      <c r="C29" s="131"/>
      <c r="D29" s="131"/>
      <c r="E29" s="131"/>
      <c r="F29" s="131"/>
      <c r="G29" s="131"/>
      <c r="H29" s="131"/>
      <c r="I29" s="131"/>
      <c r="J29" s="131"/>
      <c r="K29" s="131"/>
    </row>
    <row r="30" spans="1:12" ht="13" x14ac:dyDescent="0.3">
      <c r="A30" s="133"/>
      <c r="B30" s="131"/>
      <c r="C30" s="131"/>
      <c r="D30" s="131"/>
      <c r="E30" s="131"/>
      <c r="F30" s="131"/>
      <c r="G30" s="131"/>
      <c r="H30" s="131"/>
      <c r="I30" s="131"/>
      <c r="J30" s="131"/>
      <c r="K30" s="131"/>
    </row>
    <row r="32" spans="1:12" ht="13" x14ac:dyDescent="0.3">
      <c r="D32" s="132"/>
      <c r="E32" s="131"/>
    </row>
    <row r="35" spans="1:10" ht="13" x14ac:dyDescent="0.3">
      <c r="A35" s="131"/>
      <c r="B35" s="131"/>
      <c r="C35" s="131"/>
      <c r="D35" s="131"/>
      <c r="E35" s="131"/>
    </row>
    <row r="36" spans="1:10" ht="13" x14ac:dyDescent="0.3">
      <c r="A36" s="133"/>
      <c r="B36" s="131"/>
      <c r="C36" s="131"/>
      <c r="D36" s="131"/>
      <c r="E36" s="131"/>
    </row>
    <row r="37" spans="1:10" ht="13" x14ac:dyDescent="0.3">
      <c r="F37" s="131"/>
      <c r="G37" s="131"/>
      <c r="H37" s="131"/>
      <c r="I37" s="131"/>
      <c r="J37" s="131"/>
    </row>
    <row r="38" spans="1:10" ht="13" x14ac:dyDescent="0.3">
      <c r="F38" s="131"/>
      <c r="G38" s="131"/>
      <c r="H38" s="131"/>
      <c r="I38" s="131"/>
      <c r="J38" s="131"/>
    </row>
    <row r="39" spans="1:10" ht="13" x14ac:dyDescent="0.3">
      <c r="D39" s="132"/>
      <c r="E39" s="131"/>
    </row>
    <row r="40" spans="1:10" x14ac:dyDescent="0.25">
      <c r="D40" s="134"/>
    </row>
    <row r="43" spans="1:10" ht="13" x14ac:dyDescent="0.3">
      <c r="J43" s="131"/>
    </row>
    <row r="44" spans="1:10" ht="13" x14ac:dyDescent="0.3">
      <c r="J44" s="131"/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5FB60-8A4B-4686-8108-65D2C8FDC0EB}">
  <sheetPr>
    <tabColor rgb="FF00B050"/>
    <pageSetUpPr fitToPage="1"/>
  </sheetPr>
  <dimension ref="A1:L17"/>
  <sheetViews>
    <sheetView showGridLines="0" zoomScaleNormal="100" workbookViewId="0">
      <selection activeCell="L17" sqref="A1:L17"/>
    </sheetView>
  </sheetViews>
  <sheetFormatPr defaultColWidth="9.1796875" defaultRowHeight="12.5" x14ac:dyDescent="0.25"/>
  <cols>
    <col min="1" max="12" width="10.6328125" style="97" customWidth="1"/>
    <col min="13" max="16384" width="9.1796875" style="97"/>
  </cols>
  <sheetData>
    <row r="1" spans="1:12" ht="13" x14ac:dyDescent="0.3">
      <c r="A1" s="185"/>
      <c r="B1" s="128"/>
      <c r="C1" s="128"/>
      <c r="D1" s="128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9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9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99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9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130"/>
      <c r="E6" s="38"/>
      <c r="F6" s="38"/>
      <c r="G6" s="38"/>
      <c r="H6" s="38"/>
      <c r="I6" s="39"/>
      <c r="J6" s="38"/>
      <c r="K6" s="38"/>
      <c r="L6" s="40"/>
    </row>
    <row r="7" spans="1:12" ht="13" x14ac:dyDescent="0.3">
      <c r="A7" s="127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9"/>
    </row>
    <row r="8" spans="1:12" x14ac:dyDescent="0.25">
      <c r="A8" s="99"/>
      <c r="G8" s="45"/>
      <c r="L8" s="100"/>
    </row>
    <row r="9" spans="1:12" x14ac:dyDescent="0.25">
      <c r="A9" s="99"/>
      <c r="B9" s="46" t="s">
        <v>25</v>
      </c>
      <c r="C9" s="349" t="s">
        <v>127</v>
      </c>
      <c r="D9" s="350"/>
      <c r="E9" s="350"/>
      <c r="F9" s="350"/>
      <c r="G9" s="350"/>
      <c r="H9" s="351"/>
      <c r="I9" s="47"/>
      <c r="J9" s="46" t="s">
        <v>26</v>
      </c>
      <c r="K9" s="136" t="s">
        <v>128</v>
      </c>
      <c r="L9" s="100"/>
    </row>
    <row r="10" spans="1:12" x14ac:dyDescent="0.25">
      <c r="A10" s="99"/>
      <c r="C10" s="325"/>
      <c r="D10" s="326"/>
      <c r="E10" s="326"/>
      <c r="F10" s="326"/>
      <c r="G10" s="326"/>
      <c r="H10" s="327"/>
      <c r="I10" s="47"/>
      <c r="J10" s="46" t="s">
        <v>27</v>
      </c>
      <c r="K10" s="186">
        <f>ROUNDUP(K17,0)</f>
        <v>60</v>
      </c>
      <c r="L10" s="100"/>
    </row>
    <row r="11" spans="1:12" x14ac:dyDescent="0.25">
      <c r="A11" s="99"/>
      <c r="C11" s="328"/>
      <c r="D11" s="329"/>
      <c r="E11" s="329"/>
      <c r="F11" s="329"/>
      <c r="G11" s="329"/>
      <c r="H11" s="330"/>
      <c r="J11" s="46" t="s">
        <v>28</v>
      </c>
      <c r="K11" s="187" t="s">
        <v>1</v>
      </c>
      <c r="L11" s="100"/>
    </row>
    <row r="12" spans="1:12" x14ac:dyDescent="0.25">
      <c r="A12" s="99"/>
      <c r="C12" s="124"/>
      <c r="D12" s="124"/>
      <c r="E12" s="124"/>
      <c r="F12" s="124"/>
      <c r="G12" s="124"/>
      <c r="H12" s="124"/>
      <c r="J12" s="46"/>
      <c r="K12" s="57"/>
      <c r="L12" s="100"/>
    </row>
    <row r="13" spans="1:12" x14ac:dyDescent="0.25">
      <c r="A13" s="99"/>
      <c r="L13" s="100"/>
    </row>
    <row r="14" spans="1:12" ht="13" x14ac:dyDescent="0.3">
      <c r="A14" s="99"/>
      <c r="E14" s="131" t="s">
        <v>10</v>
      </c>
      <c r="F14" s="222" t="s">
        <v>11</v>
      </c>
      <c r="H14" s="222" t="s">
        <v>69</v>
      </c>
      <c r="L14" s="138"/>
    </row>
    <row r="15" spans="1:12" x14ac:dyDescent="0.25">
      <c r="A15" s="99"/>
      <c r="D15" s="137"/>
      <c r="E15" s="230">
        <v>30</v>
      </c>
      <c r="F15" s="139">
        <v>2</v>
      </c>
      <c r="G15" s="139"/>
      <c r="H15" s="230">
        <f>E15*F15</f>
        <v>60</v>
      </c>
      <c r="K15" s="140"/>
      <c r="L15" s="141"/>
    </row>
    <row r="16" spans="1:12" x14ac:dyDescent="0.25">
      <c r="A16" s="99"/>
      <c r="L16" s="141"/>
    </row>
    <row r="17" spans="1:12" ht="13.5" thickBot="1" x14ac:dyDescent="0.35">
      <c r="A17" s="130"/>
      <c r="B17" s="106"/>
      <c r="C17" s="106"/>
      <c r="D17" s="106"/>
      <c r="E17" s="106"/>
      <c r="F17" s="106"/>
      <c r="G17" s="106"/>
      <c r="H17" s="106"/>
      <c r="I17" s="106"/>
      <c r="J17" s="287" t="s">
        <v>67</v>
      </c>
      <c r="K17" s="312">
        <f>H15</f>
        <v>60</v>
      </c>
      <c r="L17" s="182" t="s">
        <v>1</v>
      </c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CC9E4-B40D-4D5A-BEF6-33A25718A9C1}">
  <sheetPr>
    <tabColor rgb="FF00B050"/>
    <pageSetUpPr fitToPage="1"/>
  </sheetPr>
  <dimension ref="A1:L13"/>
  <sheetViews>
    <sheetView showGridLines="0" zoomScaleNormal="100" workbookViewId="0">
      <selection activeCell="L13" sqref="A1:L13"/>
    </sheetView>
  </sheetViews>
  <sheetFormatPr defaultColWidth="8.81640625" defaultRowHeight="12.5" x14ac:dyDescent="0.25"/>
  <cols>
    <col min="1" max="12" width="10.6328125" style="97" customWidth="1"/>
    <col min="13" max="16384" width="8.81640625" style="97"/>
  </cols>
  <sheetData>
    <row r="1" spans="1:12" ht="13" x14ac:dyDescent="0.3">
      <c r="A1" s="185"/>
      <c r="B1" s="128"/>
      <c r="C1" s="128"/>
      <c r="D1" s="15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9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9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99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9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130"/>
      <c r="B6" s="106"/>
      <c r="C6" s="106"/>
      <c r="D6" s="38"/>
      <c r="E6" s="38"/>
      <c r="F6" s="38"/>
      <c r="G6" s="38"/>
      <c r="H6" s="38"/>
      <c r="I6" s="39"/>
      <c r="J6" s="38"/>
      <c r="K6" s="38"/>
      <c r="L6" s="40"/>
    </row>
    <row r="7" spans="1:12" ht="14.5" x14ac:dyDescent="0.35">
      <c r="A7" s="142"/>
      <c r="B7" s="143"/>
      <c r="C7" s="143"/>
      <c r="D7" s="143"/>
      <c r="L7" s="144"/>
    </row>
    <row r="8" spans="1:12" x14ac:dyDescent="0.25">
      <c r="A8" s="99"/>
      <c r="G8" s="45"/>
      <c r="L8" s="100"/>
    </row>
    <row r="9" spans="1:12" x14ac:dyDescent="0.25">
      <c r="A9" s="99"/>
      <c r="B9" s="46" t="s">
        <v>25</v>
      </c>
      <c r="C9" s="348" t="s">
        <v>105</v>
      </c>
      <c r="D9" s="348"/>
      <c r="E9" s="348"/>
      <c r="F9" s="348"/>
      <c r="G9" s="348"/>
      <c r="H9" s="348"/>
      <c r="I9" s="47"/>
      <c r="J9" s="46" t="s">
        <v>26</v>
      </c>
      <c r="K9" s="49" t="s">
        <v>106</v>
      </c>
      <c r="L9" s="100"/>
    </row>
    <row r="10" spans="1:12" x14ac:dyDescent="0.25">
      <c r="A10" s="99"/>
      <c r="C10" s="348"/>
      <c r="D10" s="348"/>
      <c r="E10" s="348"/>
      <c r="F10" s="348"/>
      <c r="G10" s="348"/>
      <c r="H10" s="348"/>
      <c r="I10" s="47"/>
      <c r="J10" s="46" t="s">
        <v>27</v>
      </c>
      <c r="K10" s="49">
        <f>K13</f>
        <v>1</v>
      </c>
      <c r="L10" s="100"/>
    </row>
    <row r="11" spans="1:12" x14ac:dyDescent="0.25">
      <c r="A11" s="99"/>
      <c r="C11" s="348"/>
      <c r="D11" s="348"/>
      <c r="E11" s="348"/>
      <c r="F11" s="348"/>
      <c r="G11" s="348"/>
      <c r="H11" s="348"/>
      <c r="J11" s="46" t="s">
        <v>28</v>
      </c>
      <c r="K11" s="101" t="s">
        <v>135</v>
      </c>
      <c r="L11" s="100"/>
    </row>
    <row r="12" spans="1:12" x14ac:dyDescent="0.25">
      <c r="A12" s="99"/>
      <c r="C12" s="85"/>
      <c r="D12" s="85"/>
      <c r="E12" s="85"/>
      <c r="F12" s="85"/>
      <c r="G12" s="85"/>
      <c r="H12" s="85"/>
      <c r="J12" s="46"/>
      <c r="K12" s="102"/>
      <c r="L12" s="100"/>
    </row>
    <row r="13" spans="1:12" ht="13.5" thickBot="1" x14ac:dyDescent="0.35">
      <c r="A13" s="145"/>
      <c r="B13" s="146"/>
      <c r="C13" s="146"/>
      <c r="D13" s="146"/>
      <c r="E13" s="146"/>
      <c r="F13" s="146"/>
      <c r="G13" s="146"/>
      <c r="H13" s="146"/>
      <c r="I13" s="146"/>
      <c r="J13" s="287" t="s">
        <v>67</v>
      </c>
      <c r="K13" s="181">
        <v>1</v>
      </c>
      <c r="L13" s="182" t="s">
        <v>135</v>
      </c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D40E3-E739-43BF-B659-6542DD0A2FFF}">
  <sheetPr>
    <tabColor rgb="FF00B050"/>
    <pageSetUpPr fitToPage="1"/>
  </sheetPr>
  <dimension ref="A1:L13"/>
  <sheetViews>
    <sheetView showGridLines="0" tabSelected="1" zoomScaleNormal="100" workbookViewId="0">
      <selection activeCell="N16" sqref="N16"/>
    </sheetView>
  </sheetViews>
  <sheetFormatPr defaultColWidth="8.81640625" defaultRowHeight="12.5" x14ac:dyDescent="0.25"/>
  <cols>
    <col min="1" max="12" width="10.6328125" style="97" customWidth="1"/>
    <col min="13" max="16384" width="8.81640625" style="97"/>
  </cols>
  <sheetData>
    <row r="1" spans="1:12" ht="13" x14ac:dyDescent="0.3">
      <c r="A1" s="185"/>
      <c r="B1" s="128"/>
      <c r="C1" s="128"/>
      <c r="D1" s="15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9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9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99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9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130"/>
      <c r="B6" s="106"/>
      <c r="C6" s="106"/>
      <c r="D6" s="38"/>
      <c r="E6" s="38"/>
      <c r="F6" s="38"/>
      <c r="G6" s="38"/>
      <c r="H6" s="38"/>
      <c r="I6" s="39"/>
      <c r="J6" s="38"/>
      <c r="K6" s="38"/>
      <c r="L6" s="40"/>
    </row>
    <row r="7" spans="1:12" ht="14.5" x14ac:dyDescent="0.35">
      <c r="A7" s="142"/>
      <c r="B7" s="143"/>
      <c r="C7" s="143"/>
      <c r="D7" s="143"/>
      <c r="L7" s="144"/>
    </row>
    <row r="8" spans="1:12" x14ac:dyDescent="0.25">
      <c r="A8" s="99"/>
      <c r="G8" s="45"/>
      <c r="L8" s="100"/>
    </row>
    <row r="9" spans="1:12" x14ac:dyDescent="0.25">
      <c r="A9" s="99"/>
      <c r="B9" s="46" t="s">
        <v>25</v>
      </c>
      <c r="C9" s="348" t="s">
        <v>183</v>
      </c>
      <c r="D9" s="348"/>
      <c r="E9" s="348"/>
      <c r="F9" s="348"/>
      <c r="G9" s="348"/>
      <c r="H9" s="348"/>
      <c r="I9" s="47"/>
      <c r="J9" s="46" t="s">
        <v>26</v>
      </c>
      <c r="K9" s="49" t="s">
        <v>184</v>
      </c>
      <c r="L9" s="100"/>
    </row>
    <row r="10" spans="1:12" x14ac:dyDescent="0.25">
      <c r="A10" s="99"/>
      <c r="C10" s="348"/>
      <c r="D10" s="348"/>
      <c r="E10" s="348"/>
      <c r="F10" s="348"/>
      <c r="G10" s="348"/>
      <c r="H10" s="348"/>
      <c r="I10" s="47"/>
      <c r="J10" s="46" t="s">
        <v>27</v>
      </c>
      <c r="K10" s="49">
        <f>K13</f>
        <v>2</v>
      </c>
      <c r="L10" s="100"/>
    </row>
    <row r="11" spans="1:12" x14ac:dyDescent="0.25">
      <c r="A11" s="99"/>
      <c r="C11" s="348"/>
      <c r="D11" s="348"/>
      <c r="E11" s="348"/>
      <c r="F11" s="348"/>
      <c r="G11" s="348"/>
      <c r="H11" s="348"/>
      <c r="J11" s="46" t="s">
        <v>28</v>
      </c>
      <c r="K11" s="101" t="s">
        <v>135</v>
      </c>
      <c r="L11" s="100"/>
    </row>
    <row r="12" spans="1:12" x14ac:dyDescent="0.25">
      <c r="A12" s="99"/>
      <c r="C12" s="85"/>
      <c r="D12" s="85"/>
      <c r="E12" s="85"/>
      <c r="F12" s="85"/>
      <c r="G12" s="85"/>
      <c r="H12" s="85"/>
      <c r="J12" s="46"/>
      <c r="K12" s="102"/>
      <c r="L12" s="100"/>
    </row>
    <row r="13" spans="1:12" ht="13.5" thickBot="1" x14ac:dyDescent="0.35">
      <c r="A13" s="145"/>
      <c r="B13" s="146"/>
      <c r="C13" s="146"/>
      <c r="D13" s="146"/>
      <c r="E13" s="146"/>
      <c r="F13" s="146"/>
      <c r="G13" s="146"/>
      <c r="H13" s="146"/>
      <c r="I13" s="146"/>
      <c r="J13" s="287" t="s">
        <v>67</v>
      </c>
      <c r="K13" s="181">
        <v>2</v>
      </c>
      <c r="L13" s="182" t="s">
        <v>135</v>
      </c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L27"/>
  <sheetViews>
    <sheetView showGridLines="0" zoomScaleNormal="100" workbookViewId="0">
      <selection activeCell="G7" sqref="G7"/>
    </sheetView>
  </sheetViews>
  <sheetFormatPr defaultRowHeight="12.5" x14ac:dyDescent="0.25"/>
  <cols>
    <col min="1" max="12" width="10.6328125" customWidth="1"/>
  </cols>
  <sheetData>
    <row r="1" spans="1:12" ht="13" x14ac:dyDescent="0.3">
      <c r="A1" s="267"/>
      <c r="B1" s="239"/>
      <c r="C1" s="239"/>
      <c r="D1" s="15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44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44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44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44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69"/>
      <c r="D6" s="38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41"/>
      <c r="B7" s="42"/>
      <c r="C7" s="42"/>
      <c r="D7" s="42"/>
      <c r="E7" s="42"/>
      <c r="F7" s="42"/>
      <c r="G7" s="42"/>
      <c r="H7" s="42"/>
      <c r="I7" s="42"/>
      <c r="J7" s="42"/>
      <c r="K7" s="42"/>
      <c r="L7" s="43"/>
    </row>
    <row r="8" spans="1:12" x14ac:dyDescent="0.25">
      <c r="A8" s="44"/>
      <c r="G8" s="45"/>
      <c r="L8" s="30"/>
    </row>
    <row r="9" spans="1:12" x14ac:dyDescent="0.25">
      <c r="A9" s="44"/>
      <c r="B9" s="46" t="s">
        <v>25</v>
      </c>
      <c r="C9" s="315" t="s">
        <v>53</v>
      </c>
      <c r="D9" s="315"/>
      <c r="E9" s="315"/>
      <c r="F9" s="315"/>
      <c r="G9" s="315"/>
      <c r="H9" s="315"/>
      <c r="I9" s="47"/>
      <c r="J9" s="46" t="s">
        <v>26</v>
      </c>
      <c r="K9" s="48" t="s">
        <v>54</v>
      </c>
      <c r="L9" s="30"/>
    </row>
    <row r="10" spans="1:12" x14ac:dyDescent="0.25">
      <c r="A10" s="44"/>
      <c r="C10" s="315"/>
      <c r="D10" s="315"/>
      <c r="E10" s="315"/>
      <c r="F10" s="315"/>
      <c r="G10" s="315"/>
      <c r="H10" s="315"/>
      <c r="I10" s="47"/>
      <c r="J10" s="46" t="s">
        <v>27</v>
      </c>
      <c r="K10" s="49">
        <f>K27</f>
        <v>126</v>
      </c>
      <c r="L10" s="30"/>
    </row>
    <row r="11" spans="1:12" x14ac:dyDescent="0.25">
      <c r="A11" s="44"/>
      <c r="C11" s="315"/>
      <c r="D11" s="315"/>
      <c r="E11" s="315"/>
      <c r="F11" s="315"/>
      <c r="G11" s="315"/>
      <c r="H11" s="315"/>
      <c r="J11" s="46" t="s">
        <v>28</v>
      </c>
      <c r="K11" s="50" t="s">
        <v>17</v>
      </c>
      <c r="L11" s="30"/>
    </row>
    <row r="12" spans="1:12" x14ac:dyDescent="0.25">
      <c r="A12" s="44"/>
      <c r="L12" s="30"/>
    </row>
    <row r="13" spans="1:12" ht="13" x14ac:dyDescent="0.3">
      <c r="A13" s="51"/>
      <c r="B13" s="241" t="s">
        <v>55</v>
      </c>
      <c r="F13" s="53"/>
      <c r="G13" s="47"/>
      <c r="H13" s="47"/>
      <c r="K13" s="47"/>
      <c r="L13" s="30"/>
    </row>
    <row r="14" spans="1:12" ht="13" x14ac:dyDescent="0.3">
      <c r="A14" s="51"/>
      <c r="F14" s="53"/>
      <c r="G14" s="47"/>
      <c r="H14" s="47"/>
      <c r="K14" s="47"/>
      <c r="L14" s="30"/>
    </row>
    <row r="15" spans="1:12" ht="13" x14ac:dyDescent="0.3">
      <c r="A15" s="61"/>
      <c r="B15" s="74" t="s">
        <v>56</v>
      </c>
      <c r="C15" s="5" t="s">
        <v>32</v>
      </c>
      <c r="D15" s="64">
        <f>'STR REM'!E15</f>
        <v>42</v>
      </c>
      <c r="E15" s="75" t="s">
        <v>33</v>
      </c>
      <c r="F15" s="7"/>
      <c r="G15" s="57"/>
      <c r="H15" s="4"/>
      <c r="I15" s="65"/>
      <c r="K15" s="47"/>
      <c r="L15" s="30"/>
    </row>
    <row r="16" spans="1:12" x14ac:dyDescent="0.25">
      <c r="A16" s="61"/>
      <c r="B16" s="74" t="s">
        <v>12</v>
      </c>
      <c r="C16" s="5" t="s">
        <v>32</v>
      </c>
      <c r="D16" s="64">
        <f>'STR REM'!E16</f>
        <v>27</v>
      </c>
      <c r="E16" s="75" t="s">
        <v>33</v>
      </c>
      <c r="F16" s="7"/>
      <c r="G16" s="57"/>
      <c r="H16" s="4"/>
      <c r="K16" s="47"/>
      <c r="L16" s="30"/>
    </row>
    <row r="17" spans="1:12" ht="13" x14ac:dyDescent="0.3">
      <c r="A17" s="61"/>
      <c r="B17" s="74"/>
      <c r="C17" s="5"/>
      <c r="D17" s="64"/>
      <c r="E17" s="75"/>
      <c r="F17" s="7"/>
      <c r="G17" s="57"/>
      <c r="H17" s="4"/>
      <c r="I17" s="65"/>
      <c r="K17" s="47"/>
      <c r="L17" s="30"/>
    </row>
    <row r="18" spans="1:12" ht="13" x14ac:dyDescent="0.3">
      <c r="A18" s="61"/>
      <c r="B18" s="316" t="s">
        <v>57</v>
      </c>
      <c r="C18" s="316"/>
      <c r="D18" s="64"/>
      <c r="E18" s="75"/>
      <c r="F18" s="7"/>
      <c r="G18" s="57"/>
      <c r="H18" s="4"/>
      <c r="I18" s="65"/>
      <c r="K18" s="47"/>
      <c r="L18" s="30"/>
    </row>
    <row r="19" spans="1:12" ht="13" x14ac:dyDescent="0.3">
      <c r="A19" s="61"/>
      <c r="B19" s="74"/>
      <c r="C19" s="5"/>
      <c r="D19" s="64"/>
      <c r="E19" s="75"/>
      <c r="F19" s="7"/>
      <c r="G19" s="57"/>
      <c r="H19" s="4"/>
      <c r="I19" s="65"/>
      <c r="K19" s="47"/>
      <c r="L19" s="30"/>
    </row>
    <row r="20" spans="1:12" ht="13" x14ac:dyDescent="0.3">
      <c r="A20" s="61"/>
      <c r="B20" s="74" t="s">
        <v>58</v>
      </c>
      <c r="C20" s="5" t="s">
        <v>32</v>
      </c>
      <c r="D20" s="64">
        <v>0</v>
      </c>
      <c r="E20" s="75"/>
      <c r="F20" s="7"/>
      <c r="G20" s="242"/>
      <c r="H20" s="4"/>
      <c r="I20" s="65"/>
      <c r="K20" s="47"/>
      <c r="L20" s="30"/>
    </row>
    <row r="21" spans="1:12" ht="13" x14ac:dyDescent="0.3">
      <c r="A21" s="61"/>
      <c r="B21" s="74" t="s">
        <v>12</v>
      </c>
      <c r="C21" s="5" t="s">
        <v>32</v>
      </c>
      <c r="D21" s="64">
        <v>0</v>
      </c>
      <c r="E21" s="75"/>
      <c r="F21" s="7"/>
      <c r="G21" s="57"/>
      <c r="H21" s="4"/>
      <c r="I21" s="65"/>
      <c r="K21" s="47"/>
      <c r="L21" s="30"/>
    </row>
    <row r="22" spans="1:12" ht="13" x14ac:dyDescent="0.3">
      <c r="A22" s="61"/>
      <c r="B22" s="74" t="s">
        <v>59</v>
      </c>
      <c r="C22" s="5" t="s">
        <v>32</v>
      </c>
      <c r="D22" s="64">
        <v>0</v>
      </c>
      <c r="E22" s="75"/>
      <c r="F22" s="7"/>
      <c r="G22" s="57"/>
      <c r="H22" s="4"/>
      <c r="I22" s="65"/>
      <c r="K22" s="47"/>
      <c r="L22" s="30"/>
    </row>
    <row r="23" spans="1:12" ht="13" x14ac:dyDescent="0.3">
      <c r="A23" s="61"/>
      <c r="B23" s="74"/>
      <c r="C23" s="5"/>
      <c r="D23" s="64"/>
      <c r="E23" s="75"/>
      <c r="F23" s="7"/>
      <c r="G23" s="57"/>
      <c r="H23" s="4"/>
      <c r="I23" s="65"/>
      <c r="K23" s="47"/>
      <c r="L23" s="30"/>
    </row>
    <row r="24" spans="1:12" ht="13" x14ac:dyDescent="0.3">
      <c r="A24" s="61"/>
      <c r="B24" s="74" t="s">
        <v>60</v>
      </c>
      <c r="C24" s="5" t="s">
        <v>32</v>
      </c>
      <c r="D24" s="64">
        <f>D15*D16 + (D20*D21*D22)</f>
        <v>1134</v>
      </c>
      <c r="E24" s="75" t="s">
        <v>19</v>
      </c>
      <c r="F24" s="7"/>
      <c r="G24" s="57"/>
      <c r="H24" s="4"/>
      <c r="I24" s="65"/>
      <c r="K24" s="47"/>
      <c r="L24" s="30"/>
    </row>
    <row r="25" spans="1:12" ht="13" x14ac:dyDescent="0.3">
      <c r="A25" s="61"/>
      <c r="B25" s="74"/>
      <c r="C25" s="5" t="s">
        <v>32</v>
      </c>
      <c r="D25" s="64">
        <f>D24/9</f>
        <v>126</v>
      </c>
      <c r="E25" s="57" t="s">
        <v>17</v>
      </c>
      <c r="F25" s="7"/>
      <c r="G25" s="57"/>
      <c r="H25" s="4"/>
      <c r="I25" s="65"/>
      <c r="K25" s="47"/>
      <c r="L25" s="30"/>
    </row>
    <row r="26" spans="1:12" x14ac:dyDescent="0.25">
      <c r="A26" s="44"/>
      <c r="B26" s="62"/>
      <c r="E26" s="46"/>
      <c r="F26" s="57"/>
      <c r="G26" s="57"/>
      <c r="H26" s="68"/>
      <c r="L26" s="30"/>
    </row>
    <row r="27" spans="1:12" ht="13.5" thickBot="1" x14ac:dyDescent="0.35">
      <c r="A27" s="69"/>
      <c r="B27" s="70"/>
      <c r="C27" s="70"/>
      <c r="D27" s="70"/>
      <c r="E27" s="70"/>
      <c r="F27" s="70"/>
      <c r="G27" s="70"/>
      <c r="H27" s="70"/>
      <c r="I27" s="70"/>
      <c r="J27" s="287" t="s">
        <v>52</v>
      </c>
      <c r="K27" s="76">
        <f>ROUNDUP(D25, 0)</f>
        <v>126</v>
      </c>
      <c r="L27" s="286" t="s">
        <v>17</v>
      </c>
    </row>
  </sheetData>
  <mergeCells count="2">
    <mergeCell ref="C9:H11"/>
    <mergeCell ref="B18:C18"/>
  </mergeCells>
  <pageMargins left="0.7" right="0.7" top="0.75" bottom="0.75" header="0.3" footer="0.3"/>
  <pageSetup scale="7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L16"/>
  <sheetViews>
    <sheetView showGridLines="0" zoomScaleNormal="100" zoomScaleSheetLayoutView="130" workbookViewId="0">
      <selection activeCell="L16" sqref="A1:L16"/>
    </sheetView>
  </sheetViews>
  <sheetFormatPr defaultRowHeight="12.5" x14ac:dyDescent="0.25"/>
  <cols>
    <col min="1" max="12" width="10.6328125" customWidth="1"/>
  </cols>
  <sheetData>
    <row r="1" spans="1:12" ht="13" x14ac:dyDescent="0.3">
      <c r="A1" s="13"/>
      <c r="B1" s="14"/>
      <c r="C1" s="14"/>
      <c r="D1" s="15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21"/>
      <c r="B2" s="22"/>
      <c r="C2" s="22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21"/>
      <c r="B3" s="22"/>
      <c r="C3" s="22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B4" s="22"/>
      <c r="C4" s="22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21"/>
      <c r="B5" s="22"/>
      <c r="C5" s="22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37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x14ac:dyDescent="0.25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43"/>
    </row>
    <row r="8" spans="1:12" x14ac:dyDescent="0.25">
      <c r="A8" s="44"/>
      <c r="G8" s="77"/>
      <c r="L8" s="30"/>
    </row>
    <row r="9" spans="1:12" x14ac:dyDescent="0.25">
      <c r="A9" s="44"/>
      <c r="B9" s="26" t="s">
        <v>25</v>
      </c>
      <c r="C9" s="317" t="s">
        <v>142</v>
      </c>
      <c r="D9" s="317"/>
      <c r="E9" s="317"/>
      <c r="F9" s="317"/>
      <c r="G9" s="317"/>
      <c r="H9" s="317"/>
      <c r="I9" s="22"/>
      <c r="J9" s="26" t="s">
        <v>26</v>
      </c>
      <c r="K9" s="78" t="s">
        <v>143</v>
      </c>
      <c r="L9" s="30"/>
    </row>
    <row r="10" spans="1:12" x14ac:dyDescent="0.25">
      <c r="A10" s="44"/>
      <c r="C10" s="317"/>
      <c r="D10" s="317"/>
      <c r="E10" s="317"/>
      <c r="F10" s="317"/>
      <c r="G10" s="317"/>
      <c r="H10" s="317"/>
      <c r="I10" s="22"/>
      <c r="J10" s="26" t="s">
        <v>27</v>
      </c>
      <c r="K10" s="79">
        <f>K16</f>
        <v>1</v>
      </c>
      <c r="L10" s="30"/>
    </row>
    <row r="11" spans="1:12" x14ac:dyDescent="0.25">
      <c r="A11" s="44"/>
      <c r="C11" s="317"/>
      <c r="D11" s="317"/>
      <c r="E11" s="317"/>
      <c r="F11" s="317"/>
      <c r="G11" s="317"/>
      <c r="H11" s="317"/>
      <c r="J11" s="26" t="s">
        <v>28</v>
      </c>
      <c r="K11" s="80" t="s">
        <v>68</v>
      </c>
      <c r="L11" s="30"/>
    </row>
    <row r="12" spans="1:12" x14ac:dyDescent="0.25">
      <c r="A12" s="44"/>
      <c r="L12" s="30"/>
    </row>
    <row r="13" spans="1:12" x14ac:dyDescent="0.25">
      <c r="A13" s="44"/>
      <c r="L13" s="30"/>
    </row>
    <row r="14" spans="1:12" x14ac:dyDescent="0.25">
      <c r="A14" s="44"/>
      <c r="F14" s="6" t="s">
        <v>61</v>
      </c>
      <c r="G14" s="276">
        <v>35000</v>
      </c>
      <c r="L14" s="30"/>
    </row>
    <row r="15" spans="1:12" x14ac:dyDescent="0.25">
      <c r="A15" s="44"/>
      <c r="L15" s="30"/>
    </row>
    <row r="16" spans="1:12" ht="13.5" thickBot="1" x14ac:dyDescent="0.35">
      <c r="A16" s="69"/>
      <c r="B16" s="70"/>
      <c r="C16" s="70"/>
      <c r="D16" s="70"/>
      <c r="E16" s="70"/>
      <c r="F16" s="70"/>
      <c r="G16" s="70"/>
      <c r="H16" s="70"/>
      <c r="I16" s="70"/>
      <c r="J16" s="287" t="s">
        <v>52</v>
      </c>
      <c r="K16" s="76">
        <v>1</v>
      </c>
      <c r="L16" s="286" t="s">
        <v>68</v>
      </c>
    </row>
  </sheetData>
  <mergeCells count="1">
    <mergeCell ref="C9:H11"/>
  </mergeCells>
  <pageMargins left="0.7" right="0.7" top="0.75" bottom="0.75" header="0.3" footer="0.3"/>
  <pageSetup scale="7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D1957-2E84-4F22-B0C9-B61B5E609D66}">
  <sheetPr>
    <tabColor rgb="FF00B050"/>
    <pageSetUpPr fitToPage="1"/>
  </sheetPr>
  <dimension ref="A1:L19"/>
  <sheetViews>
    <sheetView showGridLines="0" zoomScaleNormal="100" zoomScaleSheetLayoutView="115" workbookViewId="0">
      <selection activeCell="L19" sqref="A1:L19"/>
    </sheetView>
  </sheetViews>
  <sheetFormatPr defaultRowHeight="12.5" x14ac:dyDescent="0.25"/>
  <cols>
    <col min="1" max="12" width="10.6328125" customWidth="1"/>
  </cols>
  <sheetData>
    <row r="1" spans="1:12" ht="13" x14ac:dyDescent="0.3">
      <c r="A1" s="13"/>
      <c r="B1" s="14"/>
      <c r="C1" s="14"/>
      <c r="D1" s="14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21"/>
      <c r="B2" s="22"/>
      <c r="C2" s="22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21"/>
      <c r="B3" s="22"/>
      <c r="C3" s="22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B4" s="22"/>
      <c r="C4" s="22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21"/>
      <c r="B5" s="22"/>
      <c r="C5" s="22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ht="13" thickBot="1" x14ac:dyDescent="0.3">
      <c r="A6" s="37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3" x14ac:dyDescent="0.3">
      <c r="A7" s="51"/>
      <c r="B7" s="65"/>
      <c r="C7" s="65"/>
      <c r="D7" s="47"/>
      <c r="E7" s="47"/>
      <c r="F7" s="47"/>
      <c r="G7" s="47"/>
      <c r="H7" s="47"/>
      <c r="I7" s="47"/>
      <c r="J7" s="47"/>
      <c r="K7" s="47"/>
      <c r="L7" s="81"/>
    </row>
    <row r="8" spans="1:12" x14ac:dyDescent="0.25">
      <c r="A8" s="44"/>
      <c r="G8" s="77"/>
      <c r="L8" s="30"/>
    </row>
    <row r="9" spans="1:12" x14ac:dyDescent="0.25">
      <c r="A9" s="44"/>
      <c r="B9" s="26" t="s">
        <v>25</v>
      </c>
      <c r="C9" s="320" t="s">
        <v>0</v>
      </c>
      <c r="D9" s="320"/>
      <c r="E9" s="320"/>
      <c r="F9" s="320"/>
      <c r="G9" s="320"/>
      <c r="H9" s="320"/>
      <c r="I9" s="22"/>
      <c r="J9" s="26" t="s">
        <v>26</v>
      </c>
      <c r="K9" s="78" t="s">
        <v>112</v>
      </c>
      <c r="L9" s="30"/>
    </row>
    <row r="10" spans="1:12" x14ac:dyDescent="0.25">
      <c r="A10" s="44"/>
      <c r="C10" s="320"/>
      <c r="D10" s="320"/>
      <c r="E10" s="320"/>
      <c r="F10" s="320"/>
      <c r="G10" s="320"/>
      <c r="H10" s="320"/>
      <c r="I10" s="22"/>
      <c r="J10" s="26" t="s">
        <v>27</v>
      </c>
      <c r="K10" s="79">
        <f>K19</f>
        <v>188</v>
      </c>
      <c r="L10" s="30"/>
    </row>
    <row r="11" spans="1:12" x14ac:dyDescent="0.25">
      <c r="A11" s="44"/>
      <c r="C11" s="320"/>
      <c r="D11" s="320"/>
      <c r="E11" s="320"/>
      <c r="F11" s="320"/>
      <c r="G11" s="320"/>
      <c r="H11" s="320"/>
      <c r="J11" s="26" t="s">
        <v>28</v>
      </c>
      <c r="K11" s="82" t="s">
        <v>13</v>
      </c>
      <c r="L11" s="30"/>
    </row>
    <row r="12" spans="1:12" x14ac:dyDescent="0.25">
      <c r="A12" s="44"/>
      <c r="C12" s="83"/>
      <c r="D12" s="83"/>
      <c r="E12" s="83"/>
      <c r="F12" s="83"/>
      <c r="G12" s="83"/>
      <c r="H12" s="83"/>
      <c r="J12" s="26"/>
      <c r="K12" s="84"/>
      <c r="L12" s="30"/>
    </row>
    <row r="13" spans="1:12" x14ac:dyDescent="0.25">
      <c r="A13" s="44"/>
      <c r="C13" s="83"/>
      <c r="D13" s="83"/>
      <c r="E13" s="83"/>
      <c r="F13" s="83"/>
      <c r="G13" s="83"/>
      <c r="H13" s="83"/>
      <c r="J13" s="26"/>
      <c r="K13" s="84"/>
      <c r="L13" s="30"/>
    </row>
    <row r="14" spans="1:12" ht="13" x14ac:dyDescent="0.3">
      <c r="A14" s="44"/>
      <c r="B14" s="321" t="s">
        <v>8</v>
      </c>
      <c r="C14" s="321"/>
      <c r="D14" s="321" t="s">
        <v>75</v>
      </c>
      <c r="E14" s="321"/>
      <c r="F14" s="240" t="s">
        <v>84</v>
      </c>
      <c r="G14" s="8" t="s">
        <v>113</v>
      </c>
      <c r="H14" s="236" t="s">
        <v>62</v>
      </c>
      <c r="I14" s="240" t="s">
        <v>63</v>
      </c>
      <c r="J14" s="26"/>
      <c r="K14" s="84"/>
      <c r="L14" s="30"/>
    </row>
    <row r="15" spans="1:12" x14ac:dyDescent="0.25">
      <c r="A15" s="44"/>
      <c r="B15" s="318" t="s">
        <v>64</v>
      </c>
      <c r="C15" s="318"/>
      <c r="D15" s="319">
        <v>6</v>
      </c>
      <c r="E15" s="319"/>
      <c r="F15" s="277">
        <v>44</v>
      </c>
      <c r="G15" s="278">
        <v>9</v>
      </c>
      <c r="H15" s="277">
        <f>D15*F15*G15</f>
        <v>2376</v>
      </c>
      <c r="I15" s="266">
        <f>H15/27</f>
        <v>88</v>
      </c>
      <c r="J15" s="111"/>
      <c r="K15" s="84"/>
      <c r="L15" s="30"/>
    </row>
    <row r="16" spans="1:12" x14ac:dyDescent="0.25">
      <c r="A16" s="44"/>
      <c r="B16" s="318" t="s">
        <v>65</v>
      </c>
      <c r="C16" s="318"/>
      <c r="D16" s="319">
        <v>6</v>
      </c>
      <c r="E16" s="319"/>
      <c r="F16" s="277">
        <v>50</v>
      </c>
      <c r="G16" s="278">
        <v>9</v>
      </c>
      <c r="H16" s="277">
        <f>D16*F16*G16</f>
        <v>2700</v>
      </c>
      <c r="I16" s="266">
        <f>H16/27</f>
        <v>100</v>
      </c>
      <c r="J16" s="26"/>
      <c r="K16" s="84"/>
      <c r="L16" s="30"/>
    </row>
    <row r="17" spans="1:12" x14ac:dyDescent="0.25">
      <c r="A17" s="44"/>
      <c r="D17" s="279"/>
      <c r="E17" s="279"/>
      <c r="F17" s="279"/>
      <c r="G17" s="280"/>
      <c r="H17" s="281" t="s">
        <v>104</v>
      </c>
      <c r="I17" s="266">
        <f>I15+I16</f>
        <v>188</v>
      </c>
      <c r="J17" s="26"/>
      <c r="K17" s="237"/>
      <c r="L17" s="30"/>
    </row>
    <row r="18" spans="1:12" x14ac:dyDescent="0.25">
      <c r="A18" s="44"/>
      <c r="J18" s="26"/>
      <c r="K18" s="84"/>
      <c r="L18" s="30"/>
    </row>
    <row r="19" spans="1:12" ht="13.5" thickBot="1" x14ac:dyDescent="0.35">
      <c r="A19" s="69"/>
      <c r="B19" s="70"/>
      <c r="C19" s="86"/>
      <c r="D19" s="86"/>
      <c r="E19" s="86"/>
      <c r="F19" s="86"/>
      <c r="G19" s="86"/>
      <c r="H19" s="86"/>
      <c r="I19" s="70"/>
      <c r="J19" s="287" t="s">
        <v>52</v>
      </c>
      <c r="K19" s="76">
        <f>I17</f>
        <v>188</v>
      </c>
      <c r="L19" s="286" t="s">
        <v>13</v>
      </c>
    </row>
  </sheetData>
  <mergeCells count="7">
    <mergeCell ref="B16:C16"/>
    <mergeCell ref="D16:E16"/>
    <mergeCell ref="C9:H11"/>
    <mergeCell ref="B14:C14"/>
    <mergeCell ref="D14:E14"/>
    <mergeCell ref="B15:C15"/>
    <mergeCell ref="D15:E15"/>
  </mergeCells>
  <pageMargins left="0.7" right="0.7" top="0.75" bottom="0.75" header="0.3" footer="0.3"/>
  <pageSetup scale="7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460A79-31B4-45C7-8743-B08767C39609}">
  <sheetPr>
    <tabColor rgb="FF00B050"/>
    <pageSetUpPr fitToPage="1"/>
  </sheetPr>
  <dimension ref="A1:L19"/>
  <sheetViews>
    <sheetView showGridLines="0" zoomScaleNormal="100" workbookViewId="0">
      <selection activeCell="L19" sqref="A1:L19"/>
    </sheetView>
  </sheetViews>
  <sheetFormatPr defaultRowHeight="12.5" x14ac:dyDescent="0.25"/>
  <cols>
    <col min="1" max="12" width="10.6328125" customWidth="1"/>
  </cols>
  <sheetData>
    <row r="1" spans="1:12" ht="13" x14ac:dyDescent="0.3">
      <c r="A1" s="41"/>
      <c r="B1" s="239"/>
      <c r="C1" s="239"/>
      <c r="D1" s="14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x14ac:dyDescent="0.25">
      <c r="A6" s="92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5" x14ac:dyDescent="0.35">
      <c r="A7" s="95"/>
      <c r="B7" s="96"/>
      <c r="C7" s="96"/>
      <c r="D7" s="96"/>
      <c r="E7" s="97"/>
      <c r="F7" s="97"/>
      <c r="G7" s="97"/>
      <c r="H7" s="97"/>
      <c r="I7" s="97"/>
      <c r="J7" s="97"/>
      <c r="K7" s="97"/>
      <c r="L7" s="98"/>
    </row>
    <row r="8" spans="1:12" x14ac:dyDescent="0.25">
      <c r="A8" s="99"/>
      <c r="B8" s="97"/>
      <c r="C8" s="97"/>
      <c r="D8" s="97"/>
      <c r="E8" s="97"/>
      <c r="F8" s="97"/>
      <c r="G8" s="45"/>
      <c r="H8" s="97"/>
      <c r="I8" s="97"/>
      <c r="J8" s="97"/>
      <c r="K8" s="97"/>
      <c r="L8" s="100"/>
    </row>
    <row r="9" spans="1:12" ht="13.4" customHeight="1" x14ac:dyDescent="0.25">
      <c r="A9" s="99"/>
      <c r="B9" s="46" t="s">
        <v>25</v>
      </c>
      <c r="C9" s="322" t="s">
        <v>126</v>
      </c>
      <c r="D9" s="323"/>
      <c r="E9" s="323"/>
      <c r="F9" s="323"/>
      <c r="G9" s="323"/>
      <c r="H9" s="324"/>
      <c r="I9" s="47"/>
      <c r="J9" s="46" t="s">
        <v>26</v>
      </c>
      <c r="K9" s="283" t="s">
        <v>71</v>
      </c>
      <c r="L9" s="100"/>
    </row>
    <row r="10" spans="1:12" x14ac:dyDescent="0.25">
      <c r="A10" s="99"/>
      <c r="B10" s="97"/>
      <c r="C10" s="325"/>
      <c r="D10" s="326"/>
      <c r="E10" s="326"/>
      <c r="F10" s="326"/>
      <c r="G10" s="326"/>
      <c r="H10" s="327"/>
      <c r="I10" s="47"/>
      <c r="J10" s="46" t="s">
        <v>27</v>
      </c>
      <c r="K10" s="284">
        <f>K19</f>
        <v>13908</v>
      </c>
      <c r="L10" s="100"/>
    </row>
    <row r="11" spans="1:12" x14ac:dyDescent="0.25">
      <c r="A11" s="99"/>
      <c r="B11" s="97"/>
      <c r="C11" s="328"/>
      <c r="D11" s="329"/>
      <c r="E11" s="329"/>
      <c r="F11" s="329"/>
      <c r="G11" s="329"/>
      <c r="H11" s="330"/>
      <c r="I11" s="97"/>
      <c r="J11" s="46" t="s">
        <v>28</v>
      </c>
      <c r="K11" s="285" t="s">
        <v>2</v>
      </c>
      <c r="L11" s="100"/>
    </row>
    <row r="12" spans="1:12" x14ac:dyDescent="0.25">
      <c r="A12" s="99"/>
      <c r="B12" s="97"/>
      <c r="C12" s="85"/>
      <c r="D12" s="85"/>
      <c r="E12" s="85"/>
      <c r="F12" s="85"/>
      <c r="G12" s="85"/>
      <c r="H12" s="85"/>
      <c r="I12" s="97"/>
      <c r="J12" s="46"/>
      <c r="K12" s="102"/>
      <c r="L12" s="100"/>
    </row>
    <row r="13" spans="1:12" x14ac:dyDescent="0.25">
      <c r="A13" s="99"/>
      <c r="B13" s="97"/>
      <c r="C13" s="85"/>
      <c r="D13" s="85"/>
      <c r="E13" s="85"/>
      <c r="F13" s="85"/>
      <c r="G13" s="85"/>
      <c r="H13" s="85"/>
      <c r="I13" s="97"/>
      <c r="J13" s="46"/>
      <c r="K13" s="102"/>
      <c r="L13" s="100"/>
    </row>
    <row r="14" spans="1:12" ht="13" x14ac:dyDescent="0.25">
      <c r="A14" s="99"/>
      <c r="B14" s="97"/>
      <c r="C14" s="85"/>
      <c r="D14" s="85"/>
      <c r="E14" s="85"/>
      <c r="F14" s="85"/>
      <c r="G14" s="236"/>
      <c r="H14" s="240" t="s">
        <v>103</v>
      </c>
      <c r="I14" s="97"/>
      <c r="J14" s="46"/>
      <c r="K14" s="102"/>
      <c r="L14" s="100"/>
    </row>
    <row r="15" spans="1:12" x14ac:dyDescent="0.25">
      <c r="A15" s="99"/>
      <c r="B15" s="114"/>
      <c r="C15" s="334" t="s">
        <v>158</v>
      </c>
      <c r="D15" s="334"/>
      <c r="E15" s="114"/>
      <c r="F15" s="10"/>
      <c r="G15" s="122"/>
      <c r="H15" s="74">
        <f>5324+1160</f>
        <v>6484</v>
      </c>
      <c r="I15" s="114"/>
      <c r="K15" s="114"/>
      <c r="L15" s="100"/>
    </row>
    <row r="16" spans="1:12" x14ac:dyDescent="0.25">
      <c r="A16" s="99"/>
      <c r="B16" s="114"/>
      <c r="C16" s="114" t="s">
        <v>159</v>
      </c>
      <c r="D16" s="114"/>
      <c r="E16" s="114"/>
      <c r="F16" s="10"/>
      <c r="G16" s="122"/>
      <c r="H16" s="74">
        <f>3507+3917</f>
        <v>7424</v>
      </c>
      <c r="I16" s="114"/>
      <c r="K16" s="114"/>
      <c r="L16" s="100"/>
    </row>
    <row r="17" spans="1:12" ht="13.4" customHeight="1" x14ac:dyDescent="0.25">
      <c r="A17" s="99"/>
      <c r="B17" s="114"/>
      <c r="C17" s="114"/>
      <c r="D17" s="114"/>
      <c r="E17" s="114"/>
      <c r="F17" s="10"/>
      <c r="G17" s="122"/>
      <c r="H17" s="74"/>
      <c r="I17" s="114"/>
      <c r="K17" s="114"/>
      <c r="L17" s="100"/>
    </row>
    <row r="18" spans="1:12" x14ac:dyDescent="0.25">
      <c r="A18" s="99"/>
      <c r="B18" s="114"/>
      <c r="C18" s="114"/>
      <c r="D18" s="114"/>
      <c r="E18" s="114"/>
      <c r="F18" s="10"/>
      <c r="G18" s="114" t="s">
        <v>92</v>
      </c>
      <c r="H18" s="282">
        <f>SUM(H15:H17)</f>
        <v>13908</v>
      </c>
      <c r="I18" s="114"/>
      <c r="J18" s="114"/>
      <c r="K18" s="114"/>
      <c r="L18" s="100"/>
    </row>
    <row r="19" spans="1:12" ht="13.5" thickBot="1" x14ac:dyDescent="0.35">
      <c r="A19" s="130"/>
      <c r="B19" s="268"/>
      <c r="C19" s="268"/>
      <c r="D19" s="268"/>
      <c r="E19" s="268"/>
      <c r="F19" s="268"/>
      <c r="G19" s="268"/>
      <c r="H19" s="268"/>
      <c r="I19" s="268"/>
      <c r="J19" s="287" t="s">
        <v>52</v>
      </c>
      <c r="K19" s="76">
        <f>H18</f>
        <v>13908</v>
      </c>
      <c r="L19" s="286" t="s">
        <v>2</v>
      </c>
    </row>
  </sheetData>
  <mergeCells count="2">
    <mergeCell ref="C9:H11"/>
    <mergeCell ref="C15:D15"/>
  </mergeCells>
  <pageMargins left="0.7" right="0.7" top="0.75" bottom="0.75" header="0.3" footer="0.3"/>
  <pageSetup scale="7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CE9D8-24AF-42E2-824A-FBE5EB2C22B6}">
  <sheetPr>
    <tabColor rgb="FF00B050"/>
  </sheetPr>
  <dimension ref="A1:L19"/>
  <sheetViews>
    <sheetView showGridLines="0" zoomScaleNormal="100" zoomScaleSheetLayoutView="100" workbookViewId="0">
      <selection activeCell="L19" sqref="A1:L19"/>
    </sheetView>
  </sheetViews>
  <sheetFormatPr defaultRowHeight="12.5" x14ac:dyDescent="0.25"/>
  <cols>
    <col min="1" max="12" width="10.6328125" customWidth="1"/>
  </cols>
  <sheetData>
    <row r="1" spans="1:12" ht="13" x14ac:dyDescent="0.3">
      <c r="A1" s="41"/>
      <c r="B1" s="239"/>
      <c r="C1" s="239"/>
      <c r="D1" s="14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x14ac:dyDescent="0.25">
      <c r="A6" s="92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5" x14ac:dyDescent="0.35">
      <c r="A7" s="95"/>
      <c r="B7" s="96"/>
      <c r="C7" s="96"/>
      <c r="D7" s="96"/>
      <c r="E7" s="97"/>
      <c r="F7" s="97"/>
      <c r="G7" s="97"/>
      <c r="H7" s="97"/>
      <c r="I7" s="97"/>
      <c r="J7" s="97"/>
      <c r="K7" s="97"/>
      <c r="L7" s="98"/>
    </row>
    <row r="8" spans="1:12" x14ac:dyDescent="0.25">
      <c r="A8" s="99"/>
      <c r="B8" s="97"/>
      <c r="C8" s="97"/>
      <c r="D8" s="97"/>
      <c r="E8" s="97"/>
      <c r="F8" s="97"/>
      <c r="G8" s="45"/>
      <c r="H8" s="97"/>
      <c r="I8" s="97"/>
      <c r="J8" s="97"/>
      <c r="K8" s="97"/>
      <c r="L8" s="100"/>
    </row>
    <row r="9" spans="1:12" ht="13.4" customHeight="1" x14ac:dyDescent="0.25">
      <c r="A9" s="99"/>
      <c r="B9" s="46" t="s">
        <v>25</v>
      </c>
      <c r="C9" s="322" t="s">
        <v>136</v>
      </c>
      <c r="D9" s="323"/>
      <c r="E9" s="323"/>
      <c r="F9" s="323"/>
      <c r="G9" s="323"/>
      <c r="H9" s="324"/>
      <c r="I9" s="47"/>
      <c r="J9" s="46" t="s">
        <v>26</v>
      </c>
      <c r="K9" s="48" t="s">
        <v>137</v>
      </c>
      <c r="L9" s="100"/>
    </row>
    <row r="10" spans="1:12" x14ac:dyDescent="0.25">
      <c r="A10" s="99"/>
      <c r="B10" s="97"/>
      <c r="C10" s="325"/>
      <c r="D10" s="326"/>
      <c r="E10" s="326"/>
      <c r="F10" s="326"/>
      <c r="G10" s="326"/>
      <c r="H10" s="327"/>
      <c r="I10" s="47"/>
      <c r="J10" s="46" t="s">
        <v>27</v>
      </c>
      <c r="K10" s="49">
        <f>K19</f>
        <v>43</v>
      </c>
      <c r="L10" s="100"/>
    </row>
    <row r="11" spans="1:12" x14ac:dyDescent="0.25">
      <c r="A11" s="99"/>
      <c r="B11" s="97"/>
      <c r="C11" s="328"/>
      <c r="D11" s="329"/>
      <c r="E11" s="329"/>
      <c r="F11" s="329"/>
      <c r="G11" s="329"/>
      <c r="H11" s="330"/>
      <c r="I11" s="97"/>
      <c r="J11" s="46" t="s">
        <v>28</v>
      </c>
      <c r="K11" s="101" t="s">
        <v>13</v>
      </c>
      <c r="L11" s="100"/>
    </row>
    <row r="12" spans="1:12" x14ac:dyDescent="0.25">
      <c r="A12" s="99"/>
      <c r="B12" s="97"/>
      <c r="C12" s="85"/>
      <c r="D12" s="85"/>
      <c r="E12" s="85"/>
      <c r="F12" s="85"/>
      <c r="G12" s="85"/>
      <c r="H12" s="85"/>
      <c r="I12" s="97"/>
      <c r="J12" s="46"/>
      <c r="K12" s="102"/>
      <c r="L12" s="100"/>
    </row>
    <row r="13" spans="1:12" ht="13" x14ac:dyDescent="0.3">
      <c r="A13" s="335" t="s">
        <v>72</v>
      </c>
      <c r="B13" s="336"/>
      <c r="C13" s="10"/>
      <c r="D13" s="10"/>
      <c r="E13" s="10"/>
      <c r="F13" s="10"/>
      <c r="G13" s="10"/>
      <c r="H13" s="10"/>
      <c r="I13" s="10"/>
      <c r="J13" s="10"/>
      <c r="K13" s="10"/>
      <c r="L13" s="113"/>
    </row>
    <row r="14" spans="1:12" ht="26" x14ac:dyDescent="0.3">
      <c r="A14" s="112"/>
      <c r="B14" s="10"/>
      <c r="C14" s="10"/>
      <c r="D14" s="117" t="s">
        <v>75</v>
      </c>
      <c r="E14" s="117" t="s">
        <v>84</v>
      </c>
      <c r="F14" s="9" t="s">
        <v>134</v>
      </c>
      <c r="G14" s="9" t="s">
        <v>162</v>
      </c>
      <c r="H14" s="117" t="s">
        <v>15</v>
      </c>
      <c r="I14" s="10"/>
      <c r="J14" s="10"/>
      <c r="K14" s="10"/>
      <c r="L14" s="113"/>
    </row>
    <row r="15" spans="1:12" ht="12.75" customHeight="1" x14ac:dyDescent="0.25">
      <c r="A15" s="337" t="s">
        <v>74</v>
      </c>
      <c r="B15" s="338"/>
      <c r="C15" s="115" t="s">
        <v>32</v>
      </c>
      <c r="D15" s="119">
        <v>30</v>
      </c>
      <c r="E15" s="119">
        <v>57</v>
      </c>
      <c r="F15" s="266">
        <v>0.6</v>
      </c>
      <c r="H15" s="118">
        <f>(D15*E15*F15)/27</f>
        <v>38</v>
      </c>
      <c r="I15" s="116"/>
      <c r="J15" s="10"/>
      <c r="K15" s="10"/>
      <c r="L15" s="113"/>
    </row>
    <row r="16" spans="1:12" ht="12.75" customHeight="1" x14ac:dyDescent="0.25">
      <c r="A16" s="11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13"/>
    </row>
    <row r="17" spans="1:12" ht="12.75" customHeight="1" x14ac:dyDescent="0.25">
      <c r="A17" s="112" t="s">
        <v>155</v>
      </c>
      <c r="B17" s="10"/>
      <c r="C17" s="10" t="s">
        <v>32</v>
      </c>
      <c r="D17" s="119">
        <v>1.5</v>
      </c>
      <c r="E17" s="119">
        <v>30</v>
      </c>
      <c r="F17" s="119">
        <f>21/12+0.6-13/12</f>
        <v>1.2666666666666668</v>
      </c>
      <c r="G17" s="251">
        <v>2</v>
      </c>
      <c r="H17" s="119">
        <f>D17*E17*F17*G17/27</f>
        <v>4.2222222222222223</v>
      </c>
      <c r="I17" s="119"/>
      <c r="J17" s="10"/>
      <c r="K17" s="10"/>
      <c r="L17" s="113"/>
    </row>
    <row r="18" spans="1:12" ht="12.75" customHeight="1" x14ac:dyDescent="0.25">
      <c r="A18" s="99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00"/>
    </row>
    <row r="19" spans="1:12" ht="13.5" thickBot="1" x14ac:dyDescent="0.35">
      <c r="A19" s="130"/>
      <c r="B19" s="268"/>
      <c r="C19" s="268"/>
      <c r="D19" s="268"/>
      <c r="E19" s="268"/>
      <c r="F19" s="268"/>
      <c r="G19" s="268"/>
      <c r="H19" s="268"/>
      <c r="I19" s="268"/>
      <c r="J19" s="287" t="s">
        <v>67</v>
      </c>
      <c r="K19" s="76">
        <f>ROUNDUP(H15+H17,0)</f>
        <v>43</v>
      </c>
      <c r="L19" s="286" t="s">
        <v>13</v>
      </c>
    </row>
  </sheetData>
  <mergeCells count="3">
    <mergeCell ref="C9:H11"/>
    <mergeCell ref="A13:B13"/>
    <mergeCell ref="A15:B15"/>
  </mergeCells>
  <pageMargins left="0.7" right="0.7" top="0.75" bottom="0.75" header="0.3" footer="0.3"/>
  <pageSetup scale="6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E25D4-E5DD-4BF3-9656-561EB57C1098}">
  <sheetPr>
    <tabColor rgb="FF00B050"/>
  </sheetPr>
  <dimension ref="A1:L30"/>
  <sheetViews>
    <sheetView showGridLines="0" zoomScaleNormal="100" workbookViewId="0">
      <selection activeCell="L30" sqref="A1:L30"/>
    </sheetView>
  </sheetViews>
  <sheetFormatPr defaultRowHeight="12.5" x14ac:dyDescent="0.25"/>
  <cols>
    <col min="1" max="12" width="10.6328125" customWidth="1"/>
  </cols>
  <sheetData>
    <row r="1" spans="1:12" ht="13" x14ac:dyDescent="0.3">
      <c r="A1" s="41"/>
      <c r="B1" s="239"/>
      <c r="C1" s="239"/>
      <c r="D1" s="14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x14ac:dyDescent="0.25">
      <c r="A6" s="92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5" x14ac:dyDescent="0.35">
      <c r="A7" s="95"/>
      <c r="B7" s="96"/>
      <c r="C7" s="96"/>
      <c r="D7" s="96"/>
      <c r="E7" s="97"/>
      <c r="F7" s="97"/>
      <c r="G7" s="97"/>
      <c r="H7" s="97"/>
      <c r="I7" s="97"/>
      <c r="J7" s="97"/>
      <c r="K7" s="97"/>
      <c r="L7" s="98"/>
    </row>
    <row r="8" spans="1:12" x14ac:dyDescent="0.25">
      <c r="A8" s="99"/>
      <c r="B8" s="97"/>
      <c r="C8" s="97"/>
      <c r="D8" s="97"/>
      <c r="E8" s="97"/>
      <c r="F8" s="97"/>
      <c r="G8" s="45"/>
      <c r="H8" s="97"/>
      <c r="I8" s="97"/>
      <c r="J8" s="97"/>
      <c r="K8" s="97"/>
      <c r="L8" s="100"/>
    </row>
    <row r="9" spans="1:12" ht="13.4" customHeight="1" x14ac:dyDescent="0.25">
      <c r="A9" s="99"/>
      <c r="B9" s="46" t="s">
        <v>25</v>
      </c>
      <c r="C9" s="322" t="s">
        <v>148</v>
      </c>
      <c r="D9" s="323"/>
      <c r="E9" s="323"/>
      <c r="F9" s="323"/>
      <c r="G9" s="323"/>
      <c r="H9" s="324"/>
      <c r="I9" s="47"/>
      <c r="J9" s="46" t="s">
        <v>26</v>
      </c>
      <c r="K9" s="48" t="s">
        <v>138</v>
      </c>
      <c r="L9" s="100"/>
    </row>
    <row r="10" spans="1:12" x14ac:dyDescent="0.25">
      <c r="A10" s="99"/>
      <c r="B10" s="97"/>
      <c r="C10" s="325"/>
      <c r="D10" s="326"/>
      <c r="E10" s="326"/>
      <c r="F10" s="326"/>
      <c r="G10" s="326"/>
      <c r="H10" s="327"/>
      <c r="I10" s="47"/>
      <c r="J10" s="46" t="s">
        <v>27</v>
      </c>
      <c r="K10" s="49">
        <f>K30</f>
        <v>68</v>
      </c>
      <c r="L10" s="100"/>
    </row>
    <row r="11" spans="1:12" x14ac:dyDescent="0.25">
      <c r="A11" s="99"/>
      <c r="B11" s="97"/>
      <c r="C11" s="328"/>
      <c r="D11" s="329"/>
      <c r="E11" s="329"/>
      <c r="F11" s="329"/>
      <c r="G11" s="329"/>
      <c r="H11" s="330"/>
      <c r="I11" s="97"/>
      <c r="J11" s="46" t="s">
        <v>28</v>
      </c>
      <c r="K11" s="101" t="s">
        <v>13</v>
      </c>
      <c r="L11" s="100"/>
    </row>
    <row r="12" spans="1:12" x14ac:dyDescent="0.25">
      <c r="A12" s="99"/>
      <c r="B12" s="97"/>
      <c r="C12" s="85"/>
      <c r="D12" s="85"/>
      <c r="E12" s="85"/>
      <c r="F12" s="85"/>
      <c r="G12" s="85"/>
      <c r="H12" s="85"/>
      <c r="I12" s="97"/>
      <c r="J12" s="46"/>
      <c r="K12" s="102"/>
      <c r="L12" s="100"/>
    </row>
    <row r="13" spans="1:12" ht="13" x14ac:dyDescent="0.3">
      <c r="A13" s="335"/>
      <c r="B13" s="336"/>
      <c r="C13" s="10"/>
      <c r="D13" s="10"/>
      <c r="E13" s="10"/>
      <c r="F13" s="10"/>
      <c r="G13" s="10"/>
      <c r="H13" s="10"/>
      <c r="I13" s="10"/>
      <c r="J13" s="10"/>
      <c r="K13" s="10"/>
      <c r="L13" s="113"/>
    </row>
    <row r="14" spans="1:12" ht="31.4" customHeight="1" x14ac:dyDescent="0.3">
      <c r="A14" s="117" t="s">
        <v>77</v>
      </c>
      <c r="B14" s="10"/>
      <c r="C14" s="10"/>
      <c r="D14" s="117" t="s">
        <v>76</v>
      </c>
      <c r="E14" s="117" t="s">
        <v>84</v>
      </c>
      <c r="F14" s="9" t="s">
        <v>75</v>
      </c>
      <c r="G14" s="117" t="s">
        <v>73</v>
      </c>
      <c r="H14" s="250" t="s">
        <v>11</v>
      </c>
      <c r="I14" s="117" t="s">
        <v>15</v>
      </c>
      <c r="J14" s="10"/>
      <c r="K14" s="10"/>
      <c r="L14" s="113"/>
    </row>
    <row r="15" spans="1:12" ht="12.75" customHeight="1" x14ac:dyDescent="0.25">
      <c r="A15" s="112" t="s">
        <v>46</v>
      </c>
      <c r="B15" s="10"/>
      <c r="C15" s="115" t="s">
        <v>32</v>
      </c>
      <c r="D15" s="289">
        <f>657.29-654.32</f>
        <v>2.9699999999999136</v>
      </c>
      <c r="E15" s="290">
        <f>30+8.5/12</f>
        <v>30.708333333333332</v>
      </c>
      <c r="F15" s="291">
        <v>3</v>
      </c>
      <c r="G15" s="292"/>
      <c r="H15" s="293">
        <v>1</v>
      </c>
      <c r="I15" s="292">
        <f>D15*E15*F15/27</f>
        <v>10.133749999999704</v>
      </c>
      <c r="J15" s="10"/>
      <c r="K15" s="10"/>
      <c r="L15" s="113"/>
    </row>
    <row r="16" spans="1:12" ht="12.75" customHeight="1" x14ac:dyDescent="0.25">
      <c r="A16" s="112" t="s">
        <v>78</v>
      </c>
      <c r="B16" s="10"/>
      <c r="C16" s="10" t="s">
        <v>32</v>
      </c>
      <c r="D16" s="289">
        <f>659.93-657.29</f>
        <v>2.6399999999999864</v>
      </c>
      <c r="E16" s="290">
        <f>5+7.75/12</f>
        <v>5.645833333333333</v>
      </c>
      <c r="F16" s="290">
        <v>2.5</v>
      </c>
      <c r="G16" s="292" t="s">
        <v>70</v>
      </c>
      <c r="H16" s="293">
        <v>1</v>
      </c>
      <c r="I16" s="292">
        <f>(D16*E16*F16*H16)/27</f>
        <v>1.3800925925925853</v>
      </c>
      <c r="J16" s="10"/>
      <c r="K16" s="10"/>
      <c r="L16" s="113"/>
    </row>
    <row r="17" spans="1:12" ht="12.75" customHeight="1" x14ac:dyDescent="0.25">
      <c r="A17" s="112" t="s">
        <v>149</v>
      </c>
      <c r="B17" s="10"/>
      <c r="C17" s="10" t="s">
        <v>32</v>
      </c>
      <c r="D17" s="289">
        <f>660.41-657.77</f>
        <v>2.6399999999999864</v>
      </c>
      <c r="E17" s="290">
        <f>2+7.75/12</f>
        <v>2.6458333333333335</v>
      </c>
      <c r="F17" s="290">
        <v>2.5</v>
      </c>
      <c r="G17" s="292" t="s">
        <v>70</v>
      </c>
      <c r="H17" s="293">
        <v>1</v>
      </c>
      <c r="I17" s="292">
        <f>(D17*E17*F17*H17)/27</f>
        <v>0.64675925925925593</v>
      </c>
      <c r="J17" s="10"/>
      <c r="K17" s="10"/>
      <c r="L17" s="113"/>
    </row>
    <row r="18" spans="1:12" ht="12.75" customHeight="1" x14ac:dyDescent="0.25">
      <c r="A18" s="112" t="s">
        <v>150</v>
      </c>
      <c r="B18" s="10"/>
      <c r="C18" s="10" t="s">
        <v>32</v>
      </c>
      <c r="D18" s="289">
        <f>AVERAGE(660.41-657.77,659.16-657.77)</f>
        <v>2.0149999999999864</v>
      </c>
      <c r="E18" s="290">
        <v>3</v>
      </c>
      <c r="F18" s="290">
        <v>2.5</v>
      </c>
      <c r="G18" s="292" t="s">
        <v>70</v>
      </c>
      <c r="H18" s="293">
        <v>1</v>
      </c>
      <c r="I18" s="292">
        <f>(D18*E18*F18*H18)/27</f>
        <v>0.55972222222221846</v>
      </c>
      <c r="J18" s="10"/>
      <c r="K18" s="10"/>
      <c r="L18" s="270"/>
    </row>
    <row r="19" spans="1:12" ht="12.75" customHeight="1" x14ac:dyDescent="0.25">
      <c r="A19" s="112" t="s">
        <v>163</v>
      </c>
      <c r="B19" s="10"/>
      <c r="C19" s="10" t="s">
        <v>32</v>
      </c>
      <c r="D19" s="289">
        <v>3</v>
      </c>
      <c r="E19" s="290">
        <v>42</v>
      </c>
      <c r="F19" s="290">
        <v>4</v>
      </c>
      <c r="G19" s="292" t="s">
        <v>70</v>
      </c>
      <c r="H19" s="293">
        <v>1</v>
      </c>
      <c r="I19" s="292">
        <f>(D19*E19*F19*H19)/27</f>
        <v>18.666666666666668</v>
      </c>
      <c r="J19" s="10"/>
      <c r="K19" s="10"/>
      <c r="L19" s="270"/>
    </row>
    <row r="20" spans="1:12" ht="12.75" customHeight="1" x14ac:dyDescent="0.25">
      <c r="A20" s="112"/>
      <c r="B20" s="10"/>
      <c r="C20" s="10"/>
      <c r="D20" s="294"/>
      <c r="E20" s="290"/>
      <c r="F20" s="290"/>
      <c r="G20" s="295"/>
      <c r="H20" s="296" t="s">
        <v>66</v>
      </c>
      <c r="I20" s="290">
        <f>SUM(I15:I19)</f>
        <v>31.38699074074043</v>
      </c>
      <c r="J20" s="10"/>
      <c r="K20" s="10"/>
      <c r="L20" s="113"/>
    </row>
    <row r="21" spans="1:12" ht="26" x14ac:dyDescent="0.3">
      <c r="A21" s="117" t="s">
        <v>79</v>
      </c>
      <c r="B21" s="10"/>
      <c r="C21" s="10"/>
      <c r="D21" s="294"/>
      <c r="E21" s="294"/>
      <c r="F21" s="294"/>
      <c r="G21" s="297"/>
      <c r="H21" s="297"/>
      <c r="I21" s="297"/>
      <c r="J21" s="10"/>
      <c r="K21" s="10"/>
      <c r="L21" s="113"/>
    </row>
    <row r="22" spans="1:12" ht="12.75" customHeight="1" x14ac:dyDescent="0.25">
      <c r="A22" s="112" t="s">
        <v>46</v>
      </c>
      <c r="B22" s="10"/>
      <c r="C22" s="115" t="s">
        <v>32</v>
      </c>
      <c r="D22" s="289">
        <f>658.25-654.79</f>
        <v>3.4600000000000364</v>
      </c>
      <c r="E22" s="290">
        <f>30+8.5/12</f>
        <v>30.708333333333332</v>
      </c>
      <c r="F22" s="291">
        <v>3</v>
      </c>
      <c r="G22" s="292"/>
      <c r="H22" s="293">
        <v>1</v>
      </c>
      <c r="I22" s="292">
        <f>D22*E22*F22/27</f>
        <v>11.805648148148272</v>
      </c>
      <c r="J22" s="10"/>
      <c r="K22" s="10"/>
      <c r="L22" s="113"/>
    </row>
    <row r="23" spans="1:12" ht="12.75" customHeight="1" x14ac:dyDescent="0.25">
      <c r="A23" s="112" t="s">
        <v>151</v>
      </c>
      <c r="B23" s="10"/>
      <c r="C23" s="10" t="s">
        <v>32</v>
      </c>
      <c r="D23" s="289">
        <f>660.4-657.77</f>
        <v>2.6299999999999955</v>
      </c>
      <c r="E23" s="290">
        <f>2+7.75/12</f>
        <v>2.6458333333333335</v>
      </c>
      <c r="F23" s="290">
        <v>2.5</v>
      </c>
      <c r="G23" s="292" t="s">
        <v>70</v>
      </c>
      <c r="H23" s="293">
        <v>2</v>
      </c>
      <c r="I23" s="292">
        <f>(D23*E23*F23*H23)/27</f>
        <v>1.2886188271604917</v>
      </c>
      <c r="J23" s="10"/>
      <c r="K23" s="10"/>
      <c r="L23" s="113"/>
    </row>
    <row r="24" spans="1:12" ht="12.75" customHeight="1" x14ac:dyDescent="0.25">
      <c r="A24" s="112" t="s">
        <v>152</v>
      </c>
      <c r="B24" s="10"/>
      <c r="C24" s="10" t="s">
        <v>32</v>
      </c>
      <c r="D24" s="289">
        <f>AVERAGE(660.4-657.77,658.27-657.77)</f>
        <v>1.5649999999999977</v>
      </c>
      <c r="E24" s="290">
        <v>6</v>
      </c>
      <c r="F24" s="290">
        <v>2.5</v>
      </c>
      <c r="G24" s="292" t="s">
        <v>70</v>
      </c>
      <c r="H24" s="293">
        <v>2</v>
      </c>
      <c r="I24" s="292">
        <f>(D24*E24*F24*H24)/27</f>
        <v>1.7388888888888863</v>
      </c>
      <c r="J24" s="10"/>
      <c r="K24" s="10"/>
      <c r="L24" s="113"/>
    </row>
    <row r="25" spans="1:12" ht="12.75" customHeight="1" x14ac:dyDescent="0.25">
      <c r="A25" s="112" t="s">
        <v>163</v>
      </c>
      <c r="B25" s="10"/>
      <c r="C25" s="10" t="s">
        <v>32</v>
      </c>
      <c r="D25" s="289">
        <v>3</v>
      </c>
      <c r="E25" s="290">
        <v>48</v>
      </c>
      <c r="F25" s="290">
        <v>4</v>
      </c>
      <c r="G25" s="292" t="s">
        <v>70</v>
      </c>
      <c r="H25" s="293">
        <v>1</v>
      </c>
      <c r="I25" s="292">
        <f>(D25*E25*F25*H25)/27</f>
        <v>21.333333333333332</v>
      </c>
      <c r="J25" s="10"/>
      <c r="K25" s="10"/>
      <c r="L25" s="270"/>
    </row>
    <row r="26" spans="1:12" ht="12.75" customHeight="1" x14ac:dyDescent="0.25">
      <c r="A26" s="112"/>
      <c r="B26" s="10"/>
      <c r="C26" s="10"/>
      <c r="D26" s="121"/>
      <c r="E26" s="74"/>
      <c r="F26" s="74"/>
      <c r="G26" s="288"/>
      <c r="H26" s="74" t="s">
        <v>66</v>
      </c>
      <c r="I26" s="119">
        <f>SUM(I22:I25)</f>
        <v>36.166489197530979</v>
      </c>
      <c r="J26" s="10"/>
      <c r="K26" s="10"/>
      <c r="L26" s="270"/>
    </row>
    <row r="27" spans="1:12" ht="12.75" customHeight="1" x14ac:dyDescent="0.25">
      <c r="A27" s="112"/>
      <c r="B27" s="10"/>
      <c r="C27" s="10"/>
      <c r="D27" s="10"/>
      <c r="E27" s="74"/>
      <c r="F27" s="74"/>
      <c r="G27" s="3"/>
      <c r="J27" s="10"/>
      <c r="K27" s="10"/>
      <c r="L27" s="113"/>
    </row>
    <row r="28" spans="1:12" ht="12.75" customHeight="1" x14ac:dyDescent="0.25">
      <c r="A28" s="112"/>
      <c r="B28" s="10"/>
      <c r="C28" s="115"/>
      <c r="D28" s="118"/>
      <c r="E28" s="119"/>
      <c r="F28" s="5"/>
      <c r="G28" s="288"/>
      <c r="H28" s="125" t="s">
        <v>80</v>
      </c>
      <c r="I28" s="288">
        <f>I20+I26</f>
        <v>67.553479938271408</v>
      </c>
      <c r="J28" s="10"/>
      <c r="K28" s="10"/>
      <c r="L28" s="113"/>
    </row>
    <row r="29" spans="1:12" ht="12.75" customHeight="1" x14ac:dyDescent="0.25">
      <c r="A29" s="112"/>
      <c r="B29" s="10"/>
      <c r="C29" s="10"/>
      <c r="D29" s="10"/>
      <c r="E29" s="10"/>
      <c r="F29" s="10"/>
      <c r="G29" s="10"/>
      <c r="H29" s="74"/>
      <c r="I29" s="119"/>
      <c r="J29" s="114"/>
      <c r="K29" s="114"/>
      <c r="L29" s="100"/>
    </row>
    <row r="30" spans="1:12" ht="13.5" thickBot="1" x14ac:dyDescent="0.35">
      <c r="A30" s="130"/>
      <c r="B30" s="268"/>
      <c r="C30" s="268"/>
      <c r="D30" s="268"/>
      <c r="E30" s="268"/>
      <c r="F30" s="268"/>
      <c r="G30" s="268"/>
      <c r="H30" s="268"/>
      <c r="I30" s="268"/>
      <c r="J30" s="287" t="s">
        <v>67</v>
      </c>
      <c r="K30" s="76">
        <f>ROUNDUP(I28,0)</f>
        <v>68</v>
      </c>
      <c r="L30" s="286" t="s">
        <v>13</v>
      </c>
    </row>
  </sheetData>
  <mergeCells count="2">
    <mergeCell ref="C9:H11"/>
    <mergeCell ref="A13:B13"/>
  </mergeCells>
  <pageMargins left="0.7" right="0.7" top="0.75" bottom="0.75" header="0.3" footer="0.3"/>
  <pageSetup scale="6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C10C9-83C4-49BA-9393-52AF344DE793}">
  <sheetPr>
    <tabColor rgb="FF00B050"/>
  </sheetPr>
  <dimension ref="A1:L32"/>
  <sheetViews>
    <sheetView showGridLines="0" zoomScaleNormal="100" workbookViewId="0">
      <selection activeCell="L32" sqref="A1:L32"/>
    </sheetView>
  </sheetViews>
  <sheetFormatPr defaultRowHeight="12.5" x14ac:dyDescent="0.25"/>
  <cols>
    <col min="1" max="12" width="10.6328125" customWidth="1"/>
  </cols>
  <sheetData>
    <row r="1" spans="1:12" ht="13" x14ac:dyDescent="0.3">
      <c r="A1" s="41"/>
      <c r="B1" s="239"/>
      <c r="C1" s="239"/>
      <c r="D1" s="14"/>
      <c r="E1" s="243" t="s">
        <v>107</v>
      </c>
      <c r="F1" s="16" t="s">
        <v>129</v>
      </c>
      <c r="G1" s="244"/>
      <c r="H1" s="244"/>
      <c r="I1" s="17"/>
      <c r="J1" s="18"/>
      <c r="K1" s="19"/>
      <c r="L1" s="20"/>
    </row>
    <row r="2" spans="1:12" ht="13" x14ac:dyDescent="0.3">
      <c r="A2" s="90"/>
      <c r="D2" s="22"/>
      <c r="E2" s="23" t="s">
        <v>20</v>
      </c>
      <c r="F2" s="24" t="s">
        <v>130</v>
      </c>
      <c r="G2" s="245"/>
      <c r="H2" s="245"/>
      <c r="I2" s="25"/>
      <c r="J2" s="26" t="s">
        <v>21</v>
      </c>
      <c r="K2" s="27">
        <v>45455</v>
      </c>
      <c r="L2" s="28"/>
    </row>
    <row r="3" spans="1:12" ht="13" x14ac:dyDescent="0.3">
      <c r="A3" s="90"/>
      <c r="D3" s="22"/>
      <c r="E3" s="23" t="s">
        <v>108</v>
      </c>
      <c r="F3" s="247" t="s">
        <v>110</v>
      </c>
      <c r="G3" s="22"/>
      <c r="H3" s="22"/>
      <c r="I3" s="25"/>
      <c r="J3" s="26" t="s">
        <v>22</v>
      </c>
      <c r="K3" s="29" t="s">
        <v>111</v>
      </c>
      <c r="L3" s="30"/>
    </row>
    <row r="4" spans="1:12" x14ac:dyDescent="0.25">
      <c r="A4" s="31"/>
      <c r="D4" s="22"/>
      <c r="E4" s="32"/>
      <c r="F4" s="33"/>
      <c r="G4" s="22"/>
      <c r="H4" s="22"/>
      <c r="I4" s="25"/>
      <c r="J4" s="26" t="s">
        <v>23</v>
      </c>
      <c r="K4" s="34" t="s">
        <v>131</v>
      </c>
      <c r="L4" s="30"/>
    </row>
    <row r="5" spans="1:12" ht="15.5" x14ac:dyDescent="0.25">
      <c r="A5" s="90"/>
      <c r="D5" s="22"/>
      <c r="E5" s="35" t="s">
        <v>24</v>
      </c>
      <c r="F5" s="33"/>
      <c r="G5" s="22"/>
      <c r="H5" s="22"/>
      <c r="I5" s="25"/>
      <c r="J5" s="26" t="s">
        <v>21</v>
      </c>
      <c r="K5" s="36">
        <v>45457</v>
      </c>
      <c r="L5" s="30"/>
    </row>
    <row r="6" spans="1:12" x14ac:dyDescent="0.25">
      <c r="A6" s="92"/>
      <c r="B6" s="38"/>
      <c r="C6" s="38"/>
      <c r="D6" s="38"/>
      <c r="E6" s="38"/>
      <c r="F6" s="38"/>
      <c r="G6" s="38"/>
      <c r="H6" s="38"/>
      <c r="I6" s="39"/>
      <c r="J6" s="38"/>
      <c r="K6" s="38"/>
      <c r="L6" s="40"/>
    </row>
    <row r="7" spans="1:12" ht="14.5" x14ac:dyDescent="0.35">
      <c r="A7" s="95"/>
      <c r="B7" s="96"/>
      <c r="C7" s="96"/>
      <c r="D7" s="96"/>
      <c r="E7" s="97"/>
      <c r="F7" s="97"/>
      <c r="G7" s="97"/>
      <c r="H7" s="97"/>
      <c r="I7" s="97"/>
      <c r="J7" s="97"/>
      <c r="K7" s="97"/>
      <c r="L7" s="98"/>
    </row>
    <row r="8" spans="1:12" x14ac:dyDescent="0.25">
      <c r="A8" s="99"/>
      <c r="B8" s="97"/>
      <c r="C8" s="97"/>
      <c r="D8" s="97"/>
      <c r="E8" s="97"/>
      <c r="F8" s="97"/>
      <c r="G8" s="45"/>
      <c r="H8" s="97"/>
      <c r="I8" s="97"/>
      <c r="J8" s="97"/>
      <c r="K8" s="97"/>
      <c r="L8" s="100"/>
    </row>
    <row r="9" spans="1:12" ht="13.4" customHeight="1" x14ac:dyDescent="0.25">
      <c r="A9" s="99"/>
      <c r="B9" s="46" t="s">
        <v>25</v>
      </c>
      <c r="C9" s="322" t="s">
        <v>3</v>
      </c>
      <c r="D9" s="323"/>
      <c r="E9" s="323"/>
      <c r="F9" s="323"/>
      <c r="G9" s="323"/>
      <c r="H9" s="324"/>
      <c r="I9" s="47"/>
      <c r="J9" s="46" t="s">
        <v>26</v>
      </c>
      <c r="K9" s="48" t="s">
        <v>81</v>
      </c>
      <c r="L9" s="100"/>
    </row>
    <row r="10" spans="1:12" x14ac:dyDescent="0.25">
      <c r="A10" s="99"/>
      <c r="B10" s="97"/>
      <c r="C10" s="325"/>
      <c r="D10" s="326"/>
      <c r="E10" s="326"/>
      <c r="F10" s="326"/>
      <c r="G10" s="326"/>
      <c r="H10" s="327"/>
      <c r="I10" s="47"/>
      <c r="J10" s="46" t="s">
        <v>27</v>
      </c>
      <c r="K10" s="49">
        <f>K32</f>
        <v>69.553333333333342</v>
      </c>
      <c r="L10" s="100"/>
    </row>
    <row r="11" spans="1:12" x14ac:dyDescent="0.25">
      <c r="A11" s="99"/>
      <c r="B11" s="97"/>
      <c r="C11" s="328"/>
      <c r="D11" s="329"/>
      <c r="E11" s="329"/>
      <c r="F11" s="329"/>
      <c r="G11" s="329"/>
      <c r="H11" s="330"/>
      <c r="I11" s="97"/>
      <c r="J11" s="46" t="s">
        <v>28</v>
      </c>
      <c r="K11" s="101" t="s">
        <v>17</v>
      </c>
      <c r="L11" s="100"/>
    </row>
    <row r="12" spans="1:12" x14ac:dyDescent="0.25">
      <c r="A12" s="99"/>
      <c r="B12" s="97"/>
      <c r="C12" s="85"/>
      <c r="D12" s="85"/>
      <c r="E12" s="85"/>
      <c r="F12" s="85"/>
      <c r="G12" s="85"/>
      <c r="H12" s="85"/>
      <c r="I12" s="97"/>
      <c r="J12" s="46"/>
      <c r="K12" s="102"/>
      <c r="L12" s="100"/>
    </row>
    <row r="13" spans="1:12" ht="13" x14ac:dyDescent="0.3">
      <c r="A13" s="335"/>
      <c r="B13" s="336"/>
      <c r="C13" s="10"/>
      <c r="D13" s="10"/>
      <c r="E13" s="10"/>
      <c r="F13" s="10"/>
      <c r="G13" s="10"/>
      <c r="H13" s="10"/>
      <c r="I13" s="10"/>
      <c r="J13" s="10"/>
      <c r="K13" s="10"/>
      <c r="L13" s="113"/>
    </row>
    <row r="14" spans="1:12" ht="26.5" customHeight="1" x14ac:dyDescent="0.3">
      <c r="A14" s="298"/>
      <c r="B14" s="297"/>
      <c r="C14" s="297"/>
      <c r="D14" s="299" t="s">
        <v>76</v>
      </c>
      <c r="E14" s="299" t="s">
        <v>84</v>
      </c>
      <c r="F14" s="300" t="s">
        <v>75</v>
      </c>
      <c r="G14" s="299" t="s">
        <v>124</v>
      </c>
      <c r="H14" s="293" t="s">
        <v>11</v>
      </c>
      <c r="I14" s="299" t="s">
        <v>6</v>
      </c>
      <c r="J14" s="10"/>
      <c r="K14" s="10"/>
      <c r="L14" s="113"/>
    </row>
    <row r="15" spans="1:12" ht="12.75" customHeight="1" x14ac:dyDescent="0.35">
      <c r="A15" s="301" t="s">
        <v>153</v>
      </c>
      <c r="B15" s="297"/>
      <c r="C15" s="302"/>
      <c r="D15" s="289"/>
      <c r="E15" s="290"/>
      <c r="F15" s="303"/>
      <c r="G15" s="304">
        <v>104.32</v>
      </c>
      <c r="H15" s="293">
        <v>1</v>
      </c>
      <c r="I15" s="290">
        <f>G15/9</f>
        <v>11.591111111111111</v>
      </c>
      <c r="J15" s="10"/>
      <c r="K15" s="10"/>
      <c r="L15" s="113"/>
    </row>
    <row r="16" spans="1:12" ht="12.75" customHeight="1" x14ac:dyDescent="0.35">
      <c r="A16" s="301" t="s">
        <v>164</v>
      </c>
      <c r="B16" s="297"/>
      <c r="C16" s="302"/>
      <c r="D16" s="289"/>
      <c r="E16" s="290">
        <v>6.22</v>
      </c>
      <c r="F16" s="291">
        <f>2.5+0.5</f>
        <v>3</v>
      </c>
      <c r="G16" s="304"/>
      <c r="H16" s="293">
        <v>1</v>
      </c>
      <c r="I16" s="290">
        <f>E16*F16/9</f>
        <v>2.0733333333333333</v>
      </c>
      <c r="J16" s="10"/>
      <c r="K16" s="10"/>
      <c r="L16" s="113"/>
    </row>
    <row r="17" spans="1:12" ht="12.75" customHeight="1" x14ac:dyDescent="0.35">
      <c r="A17" s="301" t="s">
        <v>165</v>
      </c>
      <c r="B17" s="297"/>
      <c r="C17" s="302"/>
      <c r="D17" s="289"/>
      <c r="E17" s="290">
        <v>0.8</v>
      </c>
      <c r="F17" s="291">
        <v>2.5</v>
      </c>
      <c r="G17" s="304"/>
      <c r="H17" s="293">
        <v>1</v>
      </c>
      <c r="I17" s="290">
        <f t="shared" ref="I17:I19" si="0">E17*F17/9</f>
        <v>0.22222222222222221</v>
      </c>
      <c r="J17" s="10"/>
      <c r="K17" s="10"/>
      <c r="L17" s="270"/>
    </row>
    <row r="18" spans="1:12" ht="12.75" customHeight="1" x14ac:dyDescent="0.35">
      <c r="A18" s="301" t="s">
        <v>166</v>
      </c>
      <c r="B18" s="297"/>
      <c r="C18" s="302"/>
      <c r="D18" s="289"/>
      <c r="E18" s="290">
        <v>5.92</v>
      </c>
      <c r="F18" s="291">
        <f>2.5+0.5</f>
        <v>3</v>
      </c>
      <c r="G18" s="304"/>
      <c r="H18" s="293">
        <v>1</v>
      </c>
      <c r="I18" s="290">
        <f t="shared" si="0"/>
        <v>1.9733333333333332</v>
      </c>
      <c r="J18" s="10"/>
      <c r="K18" s="10"/>
      <c r="L18" s="270"/>
    </row>
    <row r="19" spans="1:12" ht="12.65" customHeight="1" x14ac:dyDescent="0.35">
      <c r="A19" s="301" t="s">
        <v>167</v>
      </c>
      <c r="B19" s="297"/>
      <c r="C19" s="302"/>
      <c r="D19" s="289"/>
      <c r="E19" s="290">
        <v>1.6</v>
      </c>
      <c r="F19" s="291">
        <v>2.5</v>
      </c>
      <c r="G19" s="304"/>
      <c r="H19" s="293">
        <v>1</v>
      </c>
      <c r="I19" s="290">
        <f t="shared" si="0"/>
        <v>0.44444444444444442</v>
      </c>
      <c r="J19" s="10"/>
      <c r="K19" s="10"/>
      <c r="L19" s="113"/>
    </row>
    <row r="20" spans="1:12" ht="12.75" customHeight="1" x14ac:dyDescent="0.3">
      <c r="A20" s="298"/>
      <c r="B20" s="297"/>
      <c r="C20" s="297"/>
      <c r="D20" s="296"/>
      <c r="E20" s="296"/>
      <c r="F20" s="303"/>
      <c r="G20" s="296"/>
      <c r="H20" s="293"/>
      <c r="I20" s="299"/>
      <c r="J20" s="10"/>
      <c r="K20" s="10"/>
      <c r="L20" s="113"/>
    </row>
    <row r="21" spans="1:12" ht="12.75" customHeight="1" x14ac:dyDescent="0.35">
      <c r="A21" s="301" t="s">
        <v>154</v>
      </c>
      <c r="B21" s="297"/>
      <c r="C21" s="302"/>
      <c r="D21" s="289"/>
      <c r="E21" s="290"/>
      <c r="F21" s="303"/>
      <c r="G21" s="304">
        <v>115.77</v>
      </c>
      <c r="H21" s="293">
        <v>1</v>
      </c>
      <c r="I21" s="290">
        <f>G21/9</f>
        <v>12.863333333333333</v>
      </c>
      <c r="J21" s="10"/>
      <c r="K21" s="10"/>
      <c r="L21" s="113"/>
    </row>
    <row r="22" spans="1:12" ht="12.75" customHeight="1" x14ac:dyDescent="0.35">
      <c r="A22" s="301" t="s">
        <v>168</v>
      </c>
      <c r="B22" s="297"/>
      <c r="C22" s="302"/>
      <c r="D22" s="289"/>
      <c r="E22" s="290">
        <v>9.2799999999999994</v>
      </c>
      <c r="F22" s="291">
        <f>2.5+0.5</f>
        <v>3</v>
      </c>
      <c r="G22" s="304"/>
      <c r="H22" s="293">
        <v>1</v>
      </c>
      <c r="I22" s="290">
        <f>E22*F22/9</f>
        <v>3.0933333333333328</v>
      </c>
      <c r="J22" s="10"/>
      <c r="K22" s="10"/>
      <c r="L22" s="113"/>
    </row>
    <row r="23" spans="1:12" ht="12.75" customHeight="1" x14ac:dyDescent="0.35">
      <c r="A23" s="301" t="s">
        <v>169</v>
      </c>
      <c r="B23" s="297"/>
      <c r="C23" s="302"/>
      <c r="D23" s="289"/>
      <c r="E23" s="290">
        <v>2.04</v>
      </c>
      <c r="F23" s="291">
        <v>2.5</v>
      </c>
      <c r="G23" s="304"/>
      <c r="H23" s="293">
        <v>1</v>
      </c>
      <c r="I23" s="290">
        <f t="shared" ref="I23:I25" si="1">E23*F23/9</f>
        <v>0.56666666666666665</v>
      </c>
      <c r="J23" s="10"/>
      <c r="K23" s="10"/>
      <c r="L23" s="113"/>
    </row>
    <row r="24" spans="1:12" ht="12.75" customHeight="1" x14ac:dyDescent="0.35">
      <c r="A24" s="301" t="s">
        <v>170</v>
      </c>
      <c r="B24" s="297"/>
      <c r="C24" s="302"/>
      <c r="D24" s="289"/>
      <c r="E24" s="290">
        <v>9.2899999999999991</v>
      </c>
      <c r="F24" s="291">
        <f>2.5+0.5</f>
        <v>3</v>
      </c>
      <c r="G24" s="304"/>
      <c r="H24" s="293">
        <v>1</v>
      </c>
      <c r="I24" s="290">
        <f t="shared" si="1"/>
        <v>3.0966666666666662</v>
      </c>
      <c r="J24" s="10"/>
      <c r="K24" s="10"/>
      <c r="L24" s="270"/>
    </row>
    <row r="25" spans="1:12" ht="12.75" customHeight="1" x14ac:dyDescent="0.35">
      <c r="A25" s="301" t="s">
        <v>171</v>
      </c>
      <c r="B25" s="297"/>
      <c r="C25" s="302"/>
      <c r="D25" s="289"/>
      <c r="E25" s="290">
        <v>2</v>
      </c>
      <c r="F25" s="291">
        <v>2.5</v>
      </c>
      <c r="G25" s="304"/>
      <c r="H25" s="293">
        <v>1</v>
      </c>
      <c r="I25" s="290">
        <f t="shared" si="1"/>
        <v>0.55555555555555558</v>
      </c>
      <c r="J25" s="10"/>
      <c r="K25" s="10"/>
      <c r="L25" s="270"/>
    </row>
    <row r="26" spans="1:12" ht="12.75" customHeight="1" x14ac:dyDescent="0.35">
      <c r="A26" s="305"/>
      <c r="B26" s="297"/>
      <c r="C26" s="302"/>
      <c r="D26" s="289"/>
      <c r="E26" s="289"/>
      <c r="F26" s="303"/>
      <c r="G26" s="304"/>
      <c r="H26" s="293"/>
      <c r="I26" s="290"/>
      <c r="J26" s="10"/>
      <c r="K26" s="10"/>
      <c r="L26" s="113"/>
    </row>
    <row r="27" spans="1:12" ht="12.75" customHeight="1" x14ac:dyDescent="0.35">
      <c r="A27" s="305"/>
      <c r="B27" s="297"/>
      <c r="C27" s="297"/>
      <c r="D27" s="306"/>
      <c r="E27" s="296"/>
      <c r="F27" s="290"/>
      <c r="G27" s="304"/>
      <c r="H27" s="307" t="s">
        <v>80</v>
      </c>
      <c r="I27" s="289">
        <f>SUM(I15:I26)</f>
        <v>36.479999999999997</v>
      </c>
      <c r="J27" s="10"/>
      <c r="K27" s="10"/>
      <c r="L27" s="113"/>
    </row>
    <row r="28" spans="1:12" ht="12.75" customHeight="1" x14ac:dyDescent="0.25">
      <c r="A28" s="305"/>
      <c r="B28" s="297"/>
      <c r="C28" s="297"/>
      <c r="D28" s="297"/>
      <c r="E28" s="296"/>
      <c r="F28" s="296"/>
      <c r="G28" s="295"/>
      <c r="H28" s="296"/>
      <c r="I28" s="308"/>
      <c r="J28" s="10"/>
      <c r="K28" s="10"/>
      <c r="L28" s="113"/>
    </row>
    <row r="29" spans="1:12" ht="12.75" customHeight="1" x14ac:dyDescent="0.35">
      <c r="A29" s="298" t="s">
        <v>55</v>
      </c>
      <c r="B29" s="297"/>
      <c r="C29" s="302"/>
      <c r="D29" s="289">
        <v>2.83</v>
      </c>
      <c r="E29" s="290">
        <v>51</v>
      </c>
      <c r="F29" s="291"/>
      <c r="G29" s="304"/>
      <c r="H29" s="293">
        <v>2</v>
      </c>
      <c r="I29" s="289">
        <f>(D29*E29*H29)/9</f>
        <v>32.073333333333338</v>
      </c>
      <c r="J29" s="10"/>
      <c r="K29" s="10"/>
      <c r="L29" s="113"/>
    </row>
    <row r="30" spans="1:12" ht="12.75" customHeight="1" x14ac:dyDescent="0.35">
      <c r="A30" s="305"/>
      <c r="B30" s="297"/>
      <c r="C30" s="297"/>
      <c r="D30" s="306"/>
      <c r="E30" s="296"/>
      <c r="F30" s="296"/>
      <c r="G30" s="304"/>
      <c r="H30" s="293" t="s">
        <v>125</v>
      </c>
      <c r="I30" s="304">
        <f>I29+1</f>
        <v>33.073333333333338</v>
      </c>
      <c r="J30" s="10"/>
      <c r="K30" s="10"/>
      <c r="L30" s="113"/>
    </row>
    <row r="31" spans="1:12" ht="12.75" customHeight="1" x14ac:dyDescent="0.25">
      <c r="A31" s="112"/>
      <c r="B31" s="10"/>
      <c r="C31" s="10"/>
      <c r="D31" s="10"/>
      <c r="E31" s="10"/>
      <c r="F31" s="10"/>
      <c r="G31" s="10"/>
      <c r="H31" s="125"/>
      <c r="I31" s="126"/>
      <c r="J31" s="114"/>
      <c r="K31" s="114"/>
      <c r="L31" s="100"/>
    </row>
    <row r="32" spans="1:12" ht="13.5" thickBot="1" x14ac:dyDescent="0.35">
      <c r="A32" s="130"/>
      <c r="B32" s="268"/>
      <c r="C32" s="268"/>
      <c r="D32" s="268"/>
      <c r="E32" s="268"/>
      <c r="F32" s="268"/>
      <c r="G32" s="268"/>
      <c r="H32" s="268"/>
      <c r="I32" s="268"/>
      <c r="J32" s="287" t="s">
        <v>67</v>
      </c>
      <c r="K32" s="76">
        <f>I27+I30</f>
        <v>69.553333333333342</v>
      </c>
      <c r="L32" s="286" t="s">
        <v>17</v>
      </c>
    </row>
  </sheetData>
  <mergeCells count="2">
    <mergeCell ref="C9:H11"/>
    <mergeCell ref="A13:B13"/>
  </mergeCells>
  <pageMargins left="0.7" right="0.7" top="0.75" bottom="0.75" header="0.3" footer="0.3"/>
  <pageSetup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25</vt:i4>
      </vt:variant>
    </vt:vector>
  </HeadingPairs>
  <TitlesOfParts>
    <vt:vector size="50" baseType="lpstr">
      <vt:lpstr>Cover Sheet</vt:lpstr>
      <vt:lpstr>STR REM</vt:lpstr>
      <vt:lpstr>WEARING COURSE REM</vt:lpstr>
      <vt:lpstr>COFFERDAM</vt:lpstr>
      <vt:lpstr>EXC</vt:lpstr>
      <vt:lpstr>Resteel</vt:lpstr>
      <vt:lpstr>Deck Conc</vt:lpstr>
      <vt:lpstr>Abut Conc</vt:lpstr>
      <vt:lpstr>Sealing</vt:lpstr>
      <vt:lpstr>Waterproofing</vt:lpstr>
      <vt:lpstr>Beams</vt:lpstr>
      <vt:lpstr>2" PEJF</vt:lpstr>
      <vt:lpstr>Semi Integral Exp Joint Seal</vt:lpstr>
      <vt:lpstr>Bearings</vt:lpstr>
      <vt:lpstr>TST Railing</vt:lpstr>
      <vt:lpstr>Porous Backfill</vt:lpstr>
      <vt:lpstr>Drip Strip</vt:lpstr>
      <vt:lpstr>Perforated</vt:lpstr>
      <vt:lpstr>Non-perforated</vt:lpstr>
      <vt:lpstr>Rock Sockets</vt:lpstr>
      <vt:lpstr>Drilled Shafts</vt:lpstr>
      <vt:lpstr>App Slab</vt:lpstr>
      <vt:lpstr>Type A Installation</vt:lpstr>
      <vt:lpstr>STR GROUND</vt:lpstr>
      <vt:lpstr>TIP</vt:lpstr>
      <vt:lpstr>'2" PEJF'!Print_Area</vt:lpstr>
      <vt:lpstr>'Abut Conc'!Print_Area</vt:lpstr>
      <vt:lpstr>'App Slab'!Print_Area</vt:lpstr>
      <vt:lpstr>Beams!Print_Area</vt:lpstr>
      <vt:lpstr>Bearings!Print_Area</vt:lpstr>
      <vt:lpstr>COFFERDAM!Print_Area</vt:lpstr>
      <vt:lpstr>'Cover Sheet'!Print_Area</vt:lpstr>
      <vt:lpstr>'Deck Conc'!Print_Area</vt:lpstr>
      <vt:lpstr>'Drilled Shafts'!Print_Area</vt:lpstr>
      <vt:lpstr>'Drip Strip'!Print_Area</vt:lpstr>
      <vt:lpstr>EXC!Print_Area</vt:lpstr>
      <vt:lpstr>'Non-perforated'!Print_Area</vt:lpstr>
      <vt:lpstr>Perforated!Print_Area</vt:lpstr>
      <vt:lpstr>'Porous Backfill'!Print_Area</vt:lpstr>
      <vt:lpstr>Resteel!Print_Area</vt:lpstr>
      <vt:lpstr>'Rock Sockets'!Print_Area</vt:lpstr>
      <vt:lpstr>Sealing!Print_Area</vt:lpstr>
      <vt:lpstr>'Semi Integral Exp Joint Seal'!Print_Area</vt:lpstr>
      <vt:lpstr>'STR GROUND'!Print_Area</vt:lpstr>
      <vt:lpstr>'STR REM'!Print_Area</vt:lpstr>
      <vt:lpstr>TIP!Print_Area</vt:lpstr>
      <vt:lpstr>'TST Railing'!Print_Area</vt:lpstr>
      <vt:lpstr>'Type A Installation'!Print_Area</vt:lpstr>
      <vt:lpstr>Waterproofing!Print_Area</vt:lpstr>
      <vt:lpstr>'WEARING COURSE REM'!Print_Area</vt:lpstr>
    </vt:vector>
  </TitlesOfParts>
  <Manager/>
  <Company>HNTB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Antonelli</dc:creator>
  <cp:keywords/>
  <dc:description/>
  <cp:lastModifiedBy>Steven Butler</cp:lastModifiedBy>
  <cp:revision/>
  <cp:lastPrinted>2025-10-21T18:22:10Z</cp:lastPrinted>
  <dcterms:created xsi:type="dcterms:W3CDTF">2009-01-22T18:40:07Z</dcterms:created>
  <dcterms:modified xsi:type="dcterms:W3CDTF">2025-10-21T18:45:54Z</dcterms:modified>
  <cp:category/>
  <cp:contentStatus/>
</cp:coreProperties>
</file>